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652" activeTab="5"/>
  </bookViews>
  <sheets>
    <sheet name="14" sheetId="1" r:id="rId1"/>
    <sheet name="14 (2)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/>
</workbook>
</file>

<file path=xl/comments6.xml><?xml version="1.0" encoding="utf-8"?>
<comments xmlns="http://schemas.openxmlformats.org/spreadsheetml/2006/main">
  <authors>
    <author>plan11</author>
  </authors>
  <commentList>
    <comment ref="L18" authorId="0">
      <text>
        <r>
          <rPr>
            <b/>
            <sz val="9"/>
            <rFont val="Tahoma"/>
            <family val="0"/>
          </rPr>
          <t>plan11:</t>
        </r>
        <r>
          <rPr>
            <sz val="9"/>
            <rFont val="Tahoma"/>
            <family val="0"/>
          </rPr>
          <t xml:space="preserve">
корректировка</t>
        </r>
      </text>
    </comment>
  </commentList>
</comments>
</file>

<file path=xl/sharedStrings.xml><?xml version="1.0" encoding="utf-8"?>
<sst xmlns="http://schemas.openxmlformats.org/spreadsheetml/2006/main" count="926" uniqueCount="224">
  <si>
    <t xml:space="preserve">Наименование расходов </t>
  </si>
  <si>
    <t>Услуги связи:</t>
  </si>
  <si>
    <t>Оплата  отопления и технологических нужд:</t>
  </si>
  <si>
    <t xml:space="preserve">Прочие  выплаты </t>
  </si>
  <si>
    <t xml:space="preserve">Транспортные услуги </t>
  </si>
  <si>
    <t xml:space="preserve">Коммунальные услуги </t>
  </si>
  <si>
    <t xml:space="preserve">Прочие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</si>
  <si>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</si>
  <si>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</si>
  <si>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</si>
  <si>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>Услуги по содержанию имущества:</t>
  </si>
  <si>
    <t>Оплата освещения:</t>
  </si>
  <si>
    <t>Оплата водоснабжения:</t>
  </si>
  <si>
    <t>Услуги ГУП "Профдезинфекция":</t>
  </si>
  <si>
    <t>Итого:</t>
  </si>
  <si>
    <t>Командировки и служебные разъезды (суточные)</t>
  </si>
  <si>
    <t>Мед. осмотр работников</t>
  </si>
  <si>
    <t>Транспортный налог</t>
  </si>
  <si>
    <t>Налог на имущество</t>
  </si>
  <si>
    <t>бесплатный проезд</t>
  </si>
  <si>
    <t>ТО пожарной сигнализации</t>
  </si>
  <si>
    <t>оплата услуг интернета</t>
  </si>
  <si>
    <t xml:space="preserve">канцелярские расходы </t>
  </si>
  <si>
    <t>Сантехнические услуги</t>
  </si>
  <si>
    <t>Обслуживание электрооборудования</t>
  </si>
  <si>
    <t>приобретение проездных билетов</t>
  </si>
  <si>
    <t>Тех.обслуж-е узлов учета теплоэнергии</t>
  </si>
  <si>
    <t>Заработная плата</t>
  </si>
  <si>
    <t>Начисления на оплату труда</t>
  </si>
  <si>
    <t xml:space="preserve">абонентская плата </t>
  </si>
  <si>
    <t>Пособия и выплаты</t>
  </si>
  <si>
    <t>Налог на землю</t>
  </si>
  <si>
    <t>ПО''Доксель''</t>
  </si>
  <si>
    <t>Обсл-е и сопровождение программного продукта АИС</t>
  </si>
  <si>
    <t xml:space="preserve">Страхование гражданской ответственности </t>
  </si>
  <si>
    <t>Посуда</t>
  </si>
  <si>
    <t>Утилизация ТБО</t>
  </si>
  <si>
    <t>обслуживание тахографов</t>
  </si>
  <si>
    <t>Обслуживание видеонаблюдения</t>
  </si>
  <si>
    <t>мониторинг охранно-пожарной сигнализации</t>
  </si>
  <si>
    <t>Вывоз мусора</t>
  </si>
  <si>
    <t xml:space="preserve">аутсорсинг </t>
  </si>
  <si>
    <t>СКБ Контур</t>
  </si>
  <si>
    <t>Диспетчеризация</t>
  </si>
  <si>
    <t>Летний отдых (страхование)</t>
  </si>
  <si>
    <t>Услуги кнопки тревожной сигнализации)</t>
  </si>
  <si>
    <t>устранение засоров</t>
  </si>
  <si>
    <t>Техосмотр автотранспорта</t>
  </si>
  <si>
    <t>Установка тахографов</t>
  </si>
  <si>
    <t>Услуги нотариуса</t>
  </si>
  <si>
    <t>Подвоз детей</t>
  </si>
  <si>
    <t>Летний отдых (питание)</t>
  </si>
  <si>
    <t>Оплачено</t>
  </si>
  <si>
    <t>Остаток лимитов без кредиторки к факту</t>
  </si>
  <si>
    <t>Остаток лимитов к оплате</t>
  </si>
  <si>
    <t>противопожарныемероприятия</t>
  </si>
  <si>
    <t>Питание ТЖС</t>
  </si>
  <si>
    <t>проф,испытания эл,сетей (070210800 10370)</t>
  </si>
  <si>
    <t>Переатт. приборов учёта т.Э. (070210800 10370)</t>
  </si>
  <si>
    <t>Оплата по договорам (Хоружий)</t>
  </si>
  <si>
    <t>Физ.охрана</t>
  </si>
  <si>
    <t>Тех.обслуживание ЛВС в ППЭ</t>
  </si>
  <si>
    <t>проектно-сметнная документация (кредиторка)</t>
  </si>
  <si>
    <t>оборудование для ЕГЭ в штабы ППЭ</t>
  </si>
  <si>
    <t>Расходные материалы для компьютера(юбилей)</t>
  </si>
  <si>
    <t>тонер картриджи</t>
  </si>
  <si>
    <t>оплата проезда при служебных командировках</t>
  </si>
  <si>
    <t>Перенастройка тахографа</t>
  </si>
  <si>
    <t>Противопожарные мероприятия (0702 10200 10100)</t>
  </si>
  <si>
    <t>аутсорсинг цб</t>
  </si>
  <si>
    <t>проживание (авансовый)</t>
  </si>
  <si>
    <t xml:space="preserve">Подписные издания </t>
  </si>
  <si>
    <t>Услуги ассенизации</t>
  </si>
  <si>
    <t>Питание(дошкол)</t>
  </si>
  <si>
    <t>обслуживание контейнерных площадок</t>
  </si>
  <si>
    <t>оборудование,тахографы</t>
  </si>
  <si>
    <t>Электротовары</t>
  </si>
  <si>
    <t>монтаж АПС, монтажные работы 1080010370</t>
  </si>
  <si>
    <t>Переатт. приборов учёта т.Э. (070210200 10100)</t>
  </si>
  <si>
    <t>Монтажные работы (оборудование для егэ)</t>
  </si>
  <si>
    <t>техника (культурно-массовые мероприятия)</t>
  </si>
  <si>
    <t>почтовые расходы</t>
  </si>
  <si>
    <t>Спиливание деревьев</t>
  </si>
  <si>
    <t>Возмещение услуг представителя (по решению суда)</t>
  </si>
  <si>
    <t>Оплата текущего ремонта зданий и сооружений(070210800 10370)</t>
  </si>
  <si>
    <t>город</t>
  </si>
  <si>
    <t>область</t>
  </si>
  <si>
    <t>внебюджет</t>
  </si>
  <si>
    <t>к.т. внебюджет</t>
  </si>
  <si>
    <t>к.т. область</t>
  </si>
  <si>
    <t>к.т. город</t>
  </si>
  <si>
    <t>заправка картриджа</t>
  </si>
  <si>
    <t>содержание помещения</t>
  </si>
  <si>
    <t>компьютерная техника</t>
  </si>
  <si>
    <t>моющие средтсва</t>
  </si>
  <si>
    <t>учебные  расходы</t>
  </si>
  <si>
    <t>повышение квалификации</t>
  </si>
  <si>
    <t>питание многодетных</t>
  </si>
  <si>
    <t>утилизация ртутных ламп</t>
  </si>
  <si>
    <t>школа 14</t>
  </si>
  <si>
    <t>Установка видеокамер</t>
  </si>
  <si>
    <t>Талоны на  ТБО</t>
  </si>
  <si>
    <t>Ремонт и обслуживание комп.техники</t>
  </si>
  <si>
    <t>учебные  расходы(электронная школа)</t>
  </si>
  <si>
    <t>Медали к аттестатам</t>
  </si>
  <si>
    <t>учебные расходы. Учебники</t>
  </si>
  <si>
    <t>спорт.инвентарь</t>
  </si>
  <si>
    <t>инвентарь для обр процесса</t>
  </si>
  <si>
    <t>учебные расходы   аттестаты</t>
  </si>
  <si>
    <t>материалы для учебных целей</t>
  </si>
  <si>
    <t>мел</t>
  </si>
  <si>
    <t>оплата содержания помещения</t>
  </si>
  <si>
    <t>пени.штрафы</t>
  </si>
  <si>
    <t>госпошлина</t>
  </si>
  <si>
    <t>мебель</t>
  </si>
  <si>
    <t>хоз.инвентарь</t>
  </si>
  <si>
    <t>хоз. Товары</t>
  </si>
  <si>
    <t>Услуги, работы для целей капитального вложения</t>
  </si>
  <si>
    <t>Социальные   пособии и компенсации</t>
  </si>
  <si>
    <t>Увеличение стоимости прочих материальных запасов однократного применения</t>
  </si>
  <si>
    <t>Увеличение стоимости прочих оборотных запасов</t>
  </si>
  <si>
    <t xml:space="preserve">  Увеличение стоимости строительных материалов(Материалы для ремонта)</t>
  </si>
  <si>
    <t>Увеличение стоимотс лекарственных препаратов (медикаменты)</t>
  </si>
  <si>
    <t>План  2019 г.</t>
  </si>
  <si>
    <t>Остаток лимитов без Кт на 01.01.19</t>
  </si>
  <si>
    <t>Кт 01.01.2019</t>
  </si>
  <si>
    <t>Факт 2019</t>
  </si>
  <si>
    <t>всего</t>
  </si>
  <si>
    <t>Кт на 01.01.2019</t>
  </si>
  <si>
    <t>к.т.</t>
  </si>
  <si>
    <t>План  2020 г.</t>
  </si>
  <si>
    <t>Остаток лимитов без Кт на 01.01.20</t>
  </si>
  <si>
    <t>Факт 2019 год</t>
  </si>
  <si>
    <t>бюджет</t>
  </si>
  <si>
    <t>гранд</t>
  </si>
  <si>
    <t>ТКО</t>
  </si>
  <si>
    <t>Оплата услуг  ассенизации</t>
  </si>
  <si>
    <t>Аренда за пользованием имуществом</t>
  </si>
  <si>
    <t>Уборка снега</t>
  </si>
  <si>
    <t>обслуживание  ОПС</t>
  </si>
  <si>
    <t>Оплата аттестации весов</t>
  </si>
  <si>
    <t>Запрака картриджей</t>
  </si>
  <si>
    <t>Оплата текущего ремонта зданий и сооружений</t>
  </si>
  <si>
    <t>Расходы по ремонту и обслужив.компьют.техники</t>
  </si>
  <si>
    <t>обслуживание кассовых аппаратов</t>
  </si>
  <si>
    <t>обслуживание  1с  бухгалтерии</t>
  </si>
  <si>
    <t>Талоны на накопление ТБО</t>
  </si>
  <si>
    <t>Питание многодетных</t>
  </si>
  <si>
    <t>Питание ОВЗ</t>
  </si>
  <si>
    <t>ФОТ ОВЗ</t>
  </si>
  <si>
    <t>ФОТ аутсорсинг питание</t>
  </si>
  <si>
    <t>Услуги лицензирования</t>
  </si>
  <si>
    <t>Утилизация   ртутных ламп</t>
  </si>
  <si>
    <t>проживание</t>
  </si>
  <si>
    <t>Программное обеспечение</t>
  </si>
  <si>
    <t>Соскоб с перианальных складок</t>
  </si>
  <si>
    <t>Разработка тех.паспорта здания</t>
  </si>
  <si>
    <t>Культурно-массовые</t>
  </si>
  <si>
    <t>Электр.школа</t>
  </si>
  <si>
    <t>Аттестация рабочих мест</t>
  </si>
  <si>
    <t>Социальные пособия и компенсации</t>
  </si>
  <si>
    <t>Пособие до   з-лет</t>
  </si>
  <si>
    <t>Налоги,пошлины и сборы</t>
  </si>
  <si>
    <t>транспортный налог</t>
  </si>
  <si>
    <t>Пеня,госпошлина,неустойка,штраф</t>
  </si>
  <si>
    <t>Призы, грамоты (пришкол. лагеря)</t>
  </si>
  <si>
    <t>рабочая карта водителя</t>
  </si>
  <si>
    <t>ковровые изделия</t>
  </si>
  <si>
    <t>приобретение наглядных пособий</t>
  </si>
  <si>
    <t>приоретение учебников</t>
  </si>
  <si>
    <t>спортинвентарь</t>
  </si>
  <si>
    <t>компьютерная и вычислительная техника</t>
  </si>
  <si>
    <t>противопожарные мероприятия</t>
  </si>
  <si>
    <t>.инвентарь для обеспечения образ.процесса</t>
  </si>
  <si>
    <t>культурно-массовые мероприятия (техника )</t>
  </si>
  <si>
    <t>Увеличение стоимости лекарственных препаратов</t>
  </si>
  <si>
    <t>Аптечка</t>
  </si>
  <si>
    <t>Увеличение стоимости продуктов питания</t>
  </si>
  <si>
    <t>Строительные  материалы</t>
  </si>
  <si>
    <t>Увеличение стоимости мягкого инвентаря</t>
  </si>
  <si>
    <t>Увеличение стоимости прочих оборотных запасов (материалов)</t>
  </si>
  <si>
    <t>моющие средства</t>
  </si>
  <si>
    <t>запчасти для оборудования</t>
  </si>
  <si>
    <t>культурно-массовые мероприятия</t>
  </si>
  <si>
    <t>хоз. товары</t>
  </si>
  <si>
    <t>кухонный инвентарь</t>
  </si>
  <si>
    <t>Медали к  аттестатам</t>
  </si>
  <si>
    <t>аттестаты</t>
  </si>
  <si>
    <t>Культуроно-массовые меропр.(бланки, грам)</t>
  </si>
  <si>
    <t>проверка мед.оборудования</t>
  </si>
  <si>
    <t>Оплата текущего ремонта оборудования</t>
  </si>
  <si>
    <t xml:space="preserve">компьютеры, оргтехника </t>
  </si>
  <si>
    <t>Факт 2020</t>
  </si>
  <si>
    <t>План  2021 г.</t>
  </si>
  <si>
    <t>Остаток лимитов без Кт на 01.01.21</t>
  </si>
  <si>
    <t>Питани  1-4 клаасов</t>
  </si>
  <si>
    <t>обслуживание  КТС</t>
  </si>
  <si>
    <t>Экстренный вызов сотрудников вневед.охраны</t>
  </si>
  <si>
    <t>ФОТ</t>
  </si>
  <si>
    <t>Классн. руководство (федер.бюджет)</t>
  </si>
  <si>
    <t>Уборка снега, оплата содержания помещения</t>
  </si>
  <si>
    <t>стенд, баннер</t>
  </si>
  <si>
    <t>Питание   10031060017850323</t>
  </si>
  <si>
    <t>План  2022 г.</t>
  </si>
  <si>
    <t>Остаток лимитов без Кт на 01.01.22</t>
  </si>
  <si>
    <t>аутсорсинг (технички)</t>
  </si>
  <si>
    <t>аутсорсинг (дворники)</t>
  </si>
  <si>
    <t>аутсорсинг (вывоз мусора)</t>
  </si>
  <si>
    <t>аутсорсинг (вывоз снега)</t>
  </si>
  <si>
    <t>обслуживание сайтов</t>
  </si>
  <si>
    <t>Пособия и выплаты   1 сентября акция</t>
  </si>
  <si>
    <t>Бесплатный проезд отличникам</t>
  </si>
  <si>
    <t>ФОТ ОВЗ аутсорсинг питание</t>
  </si>
  <si>
    <t>ФОТ ТЖС аутсорсинг питание</t>
  </si>
  <si>
    <t>набор по физике (ГИА-9)</t>
  </si>
  <si>
    <t>учебные расходы</t>
  </si>
  <si>
    <t>Больничный лист за счет работодателя</t>
  </si>
  <si>
    <t>бытовая техника</t>
  </si>
  <si>
    <t>стенд.банер</t>
  </si>
  <si>
    <t>сувенирная продукция</t>
  </si>
  <si>
    <t>План  2023 г.</t>
  </si>
  <si>
    <t>Остаток лимитов без Кт на 01.01.23</t>
  </si>
  <si>
    <t>обслуживание систем доступа</t>
  </si>
  <si>
    <t>питание детей мобилизованных граждан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</si>
</sst>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#,##0.00&quot;р.&quot;"/>
    <numFmt numFmtId="191" formatCode="[$-FC19]d\ mmmm\ yyyy\ &quot;г.&quot;"/>
    <numFmt numFmtId="192" formatCode="#,##0.00&quot;р.&quot;;[Red]#,##0.00&quot;р.&quot;"/>
    <numFmt numFmtId="193" formatCode="#,##0.00;[Red]#,##0.00"/>
    <numFmt numFmtId="194" formatCode="#,##0.000"/>
    <numFmt numFmtId="195" formatCode="#,##0.000_р_."/>
    <numFmt numFmtId="196" formatCode="#,##0.0000_р_."/>
    <numFmt numFmtId="197" formatCode="#,##0.00000_р_."/>
    <numFmt numFmtId="198" formatCode="#,##0.0_р_."/>
    <numFmt numFmtId="199" formatCode="#,##0.0000"/>
    <numFmt numFmtId="200" formatCode="#,###"/>
    <numFmt numFmtId="201" formatCode="#,###.0"/>
    <numFmt numFmtId="202" formatCode="#,###.00"/>
    <numFmt numFmtId="203" formatCode="#,##0.00_ ;\-#,##0.00\ "/>
    <numFmt numFmtId="204" formatCode="#,##0.00_ ;[Red]\-#,##0.00\ 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2" fillId="32" borderId="12" xfId="0" applyNumberFormat="1" applyFont="1" applyFill="1" applyBorder="1" applyAlignment="1">
      <alignment horizontal="center"/>
    </xf>
    <xf numFmtId="4" fontId="2" fillId="32" borderId="13" xfId="0" applyNumberFormat="1" applyFont="1" applyFill="1" applyBorder="1" applyAlignment="1">
      <alignment horizontal="right"/>
    </xf>
    <xf numFmtId="4" fontId="1" fillId="32" borderId="12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13" xfId="0" applyNumberFormat="1" applyFont="1" applyFill="1" applyBorder="1" applyAlignment="1">
      <alignment horizontal="center"/>
    </xf>
    <xf numFmtId="4" fontId="1" fillId="32" borderId="15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1" fillId="32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4" fontId="1" fillId="32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4" fontId="2" fillId="32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1" fillId="8" borderId="11" xfId="0" applyFont="1" applyFill="1" applyBorder="1" applyAlignment="1">
      <alignment horizontal="center"/>
    </xf>
    <xf numFmtId="4" fontId="7" fillId="32" borderId="20" xfId="0" applyNumberFormat="1" applyFont="1" applyFill="1" applyBorder="1" applyAlignment="1">
      <alignment horizontal="center" vertical="center" wrapText="1"/>
    </xf>
    <xf numFmtId="4" fontId="7" fillId="32" borderId="21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4" fontId="2" fillId="33" borderId="13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4" fontId="2" fillId="13" borderId="29" xfId="0" applyNumberFormat="1" applyFont="1" applyFill="1" applyBorder="1" applyAlignment="1">
      <alignment horizontal="left"/>
    </xf>
    <xf numFmtId="4" fontId="2" fillId="13" borderId="29" xfId="0" applyNumberFormat="1" applyFont="1" applyFill="1" applyBorder="1" applyAlignment="1">
      <alignment horizontal="right"/>
    </xf>
    <xf numFmtId="4" fontId="2" fillId="13" borderId="13" xfId="0" applyNumberFormat="1" applyFont="1" applyFill="1" applyBorder="1" applyAlignment="1">
      <alignment horizontal="right"/>
    </xf>
    <xf numFmtId="4" fontId="2" fillId="13" borderId="12" xfId="0" applyNumberFormat="1" applyFont="1" applyFill="1" applyBorder="1" applyAlignment="1">
      <alignment horizontal="center"/>
    </xf>
    <xf numFmtId="4" fontId="2" fillId="13" borderId="16" xfId="0" applyNumberFormat="1" applyFont="1" applyFill="1" applyBorder="1" applyAlignment="1">
      <alignment horizontal="center"/>
    </xf>
    <xf numFmtId="4" fontId="2" fillId="13" borderId="13" xfId="0" applyNumberFormat="1" applyFont="1" applyFill="1" applyBorder="1" applyAlignment="1">
      <alignment horizontal="center"/>
    </xf>
    <xf numFmtId="4" fontId="2" fillId="13" borderId="30" xfId="0" applyNumberFormat="1" applyFont="1" applyFill="1" applyBorder="1" applyAlignment="1">
      <alignment horizontal="center"/>
    </xf>
    <xf numFmtId="4" fontId="2" fillId="13" borderId="14" xfId="0" applyNumberFormat="1" applyFont="1" applyFill="1" applyBorder="1" applyAlignment="1">
      <alignment horizontal="center"/>
    </xf>
    <xf numFmtId="4" fontId="2" fillId="13" borderId="26" xfId="0" applyNumberFormat="1" applyFont="1" applyFill="1" applyBorder="1" applyAlignment="1">
      <alignment horizontal="center"/>
    </xf>
    <xf numFmtId="4" fontId="7" fillId="13" borderId="1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5" borderId="0" xfId="0" applyFont="1" applyFill="1" applyAlignment="1">
      <alignment/>
    </xf>
    <xf numFmtId="4" fontId="2" fillId="35" borderId="26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right"/>
    </xf>
    <xf numFmtId="4" fontId="7" fillId="13" borderId="21" xfId="0" applyNumberFormat="1" applyFont="1" applyFill="1" applyBorder="1" applyAlignment="1">
      <alignment horizontal="center" vertical="center" wrapText="1"/>
    </xf>
    <xf numFmtId="4" fontId="2" fillId="13" borderId="14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4" fontId="1" fillId="32" borderId="14" xfId="0" applyNumberFormat="1" applyFont="1" applyFill="1" applyBorder="1" applyAlignment="1">
      <alignment horizontal="center"/>
    </xf>
    <xf numFmtId="4" fontId="2" fillId="33" borderId="34" xfId="0" applyNumberFormat="1" applyFont="1" applyFill="1" applyBorder="1" applyAlignment="1">
      <alignment horizontal="right"/>
    </xf>
    <xf numFmtId="4" fontId="2" fillId="33" borderId="35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1" fillId="32" borderId="36" xfId="0" applyNumberFormat="1" applyFont="1" applyFill="1" applyBorder="1" applyAlignment="1">
      <alignment horizontal="center"/>
    </xf>
    <xf numFmtId="4" fontId="2" fillId="13" borderId="26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wrapText="1"/>
    </xf>
    <xf numFmtId="0" fontId="3" fillId="0" borderId="38" xfId="0" applyFont="1" applyBorder="1" applyAlignment="1">
      <alignment horizontal="center"/>
    </xf>
    <xf numFmtId="0" fontId="3" fillId="0" borderId="38" xfId="0" applyFont="1" applyFill="1" applyBorder="1" applyAlignment="1">
      <alignment/>
    </xf>
    <xf numFmtId="4" fontId="2" fillId="13" borderId="35" xfId="0" applyNumberFormat="1" applyFont="1" applyFill="1" applyBorder="1" applyAlignment="1">
      <alignment horizontal="center"/>
    </xf>
    <xf numFmtId="4" fontId="2" fillId="32" borderId="35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13" borderId="33" xfId="0" applyFont="1" applyFill="1" applyBorder="1" applyAlignment="1">
      <alignment horizontal="center"/>
    </xf>
    <xf numFmtId="0" fontId="3" fillId="13" borderId="25" xfId="0" applyFont="1" applyFill="1" applyBorder="1" applyAlignment="1">
      <alignment/>
    </xf>
    <xf numFmtId="4" fontId="2" fillId="13" borderId="29" xfId="0" applyNumberFormat="1" applyFont="1" applyFill="1" applyBorder="1" applyAlignment="1">
      <alignment horizontal="center"/>
    </xf>
    <xf numFmtId="4" fontId="7" fillId="8" borderId="19" xfId="0" applyNumberFormat="1" applyFont="1" applyFill="1" applyBorder="1" applyAlignment="1">
      <alignment horizontal="center" vertical="center" wrapText="1"/>
    </xf>
    <xf numFmtId="4" fontId="7" fillId="8" borderId="21" xfId="0" applyNumberFormat="1" applyFont="1" applyFill="1" applyBorder="1" applyAlignment="1">
      <alignment horizontal="center" vertical="center" wrapText="1"/>
    </xf>
    <xf numFmtId="4" fontId="2" fillId="8" borderId="29" xfId="0" applyNumberFormat="1" applyFont="1" applyFill="1" applyBorder="1" applyAlignment="1">
      <alignment horizontal="left"/>
    </xf>
    <xf numFmtId="4" fontId="2" fillId="8" borderId="29" xfId="0" applyNumberFormat="1" applyFont="1" applyFill="1" applyBorder="1" applyAlignment="1">
      <alignment horizontal="right"/>
    </xf>
    <xf numFmtId="4" fontId="2" fillId="8" borderId="13" xfId="0" applyNumberFormat="1" applyFont="1" applyFill="1" applyBorder="1" applyAlignment="1">
      <alignment horizontal="right"/>
    </xf>
    <xf numFmtId="4" fontId="2" fillId="8" borderId="12" xfId="0" applyNumberFormat="1" applyFont="1" applyFill="1" applyBorder="1" applyAlignment="1">
      <alignment horizontal="center"/>
    </xf>
    <xf numFmtId="4" fontId="2" fillId="8" borderId="16" xfId="0" applyNumberFormat="1" applyFont="1" applyFill="1" applyBorder="1" applyAlignment="1">
      <alignment horizontal="center"/>
    </xf>
    <xf numFmtId="4" fontId="2" fillId="8" borderId="13" xfId="0" applyNumberFormat="1" applyFont="1" applyFill="1" applyBorder="1" applyAlignment="1">
      <alignment horizontal="center"/>
    </xf>
    <xf numFmtId="4" fontId="2" fillId="8" borderId="30" xfId="0" applyNumberFormat="1" applyFont="1" applyFill="1" applyBorder="1" applyAlignment="1">
      <alignment horizontal="center"/>
    </xf>
    <xf numFmtId="4" fontId="2" fillId="8" borderId="14" xfId="0" applyNumberFormat="1" applyFont="1" applyFill="1" applyBorder="1" applyAlignment="1">
      <alignment horizontal="center"/>
    </xf>
    <xf numFmtId="4" fontId="2" fillId="8" borderId="26" xfId="0" applyNumberFormat="1" applyFont="1" applyFill="1" applyBorder="1" applyAlignment="1">
      <alignment horizontal="center"/>
    </xf>
    <xf numFmtId="4" fontId="2" fillId="8" borderId="14" xfId="0" applyNumberFormat="1" applyFont="1" applyFill="1" applyBorder="1" applyAlignment="1">
      <alignment horizontal="right"/>
    </xf>
    <xf numFmtId="4" fontId="0" fillId="8" borderId="39" xfId="0" applyNumberFormat="1" applyFill="1" applyBorder="1" applyAlignment="1">
      <alignment horizontal="center" vertical="center"/>
    </xf>
    <xf numFmtId="4" fontId="1" fillId="8" borderId="32" xfId="0" applyNumberFormat="1" applyFont="1" applyFill="1" applyBorder="1" applyAlignment="1">
      <alignment horizontal="center"/>
    </xf>
    <xf numFmtId="4" fontId="2" fillId="8" borderId="26" xfId="0" applyNumberFormat="1" applyFont="1" applyFill="1" applyBorder="1" applyAlignment="1">
      <alignment horizontal="right"/>
    </xf>
    <xf numFmtId="4" fontId="2" fillId="8" borderId="35" xfId="0" applyNumberFormat="1" applyFont="1" applyFill="1" applyBorder="1" applyAlignment="1">
      <alignment horizontal="center"/>
    </xf>
    <xf numFmtId="203" fontId="8" fillId="8" borderId="32" xfId="0" applyNumberFormat="1" applyFont="1" applyFill="1" applyBorder="1" applyAlignment="1">
      <alignment horizontal="center" vertical="center"/>
    </xf>
    <xf numFmtId="4" fontId="2" fillId="32" borderId="29" xfId="0" applyNumberFormat="1" applyFont="1" applyFill="1" applyBorder="1" applyAlignment="1">
      <alignment horizontal="left"/>
    </xf>
    <xf numFmtId="4" fontId="2" fillId="32" borderId="29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right"/>
    </xf>
    <xf numFmtId="4" fontId="2" fillId="32" borderId="40" xfId="0" applyNumberFormat="1" applyFont="1" applyFill="1" applyBorder="1" applyAlignment="1">
      <alignment horizontal="right"/>
    </xf>
    <xf numFmtId="4" fontId="2" fillId="32" borderId="30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right"/>
    </xf>
    <xf numFmtId="4" fontId="2" fillId="32" borderId="26" xfId="0" applyNumberFormat="1" applyFont="1" applyFill="1" applyBorder="1" applyAlignment="1">
      <alignment horizontal="right"/>
    </xf>
    <xf numFmtId="203" fontId="8" fillId="8" borderId="4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32" borderId="13" xfId="0" applyNumberFormat="1" applyFont="1" applyFill="1" applyBorder="1" applyAlignment="1">
      <alignment horizontal="center"/>
    </xf>
    <xf numFmtId="203" fontId="8" fillId="8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8" borderId="13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4" fontId="49" fillId="13" borderId="13" xfId="0" applyNumberFormat="1" applyFont="1" applyFill="1" applyBorder="1" applyAlignment="1">
      <alignment/>
    </xf>
    <xf numFmtId="4" fontId="0" fillId="32" borderId="42" xfId="0" applyNumberFormat="1" applyFill="1" applyBorder="1" applyAlignment="1">
      <alignment horizontal="center"/>
    </xf>
    <xf numFmtId="2" fontId="1" fillId="8" borderId="11" xfId="0" applyNumberFormat="1" applyFont="1" applyFill="1" applyBorder="1" applyAlignment="1">
      <alignment/>
    </xf>
    <xf numFmtId="189" fontId="0" fillId="32" borderId="13" xfId="0" applyNumberFormat="1" applyFill="1" applyBorder="1" applyAlignment="1">
      <alignment horizontal="center"/>
    </xf>
    <xf numFmtId="2" fontId="1" fillId="0" borderId="13" xfId="0" applyNumberFormat="1" applyFont="1" applyFill="1" applyBorder="1" applyAlignment="1">
      <alignment/>
    </xf>
    <xf numFmtId="4" fontId="0" fillId="32" borderId="13" xfId="0" applyNumberFormat="1" applyFill="1" applyBorder="1" applyAlignment="1">
      <alignment horizontal="center"/>
    </xf>
    <xf numFmtId="4" fontId="0" fillId="32" borderId="13" xfId="0" applyNumberFormat="1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/>
    </xf>
    <xf numFmtId="4" fontId="0" fillId="8" borderId="13" xfId="0" applyNumberFormat="1" applyFont="1" applyFill="1" applyBorder="1" applyAlignment="1">
      <alignment horizontal="center" vertical="center"/>
    </xf>
    <xf numFmtId="4" fontId="0" fillId="13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4" fontId="0" fillId="13" borderId="13" xfId="0" applyNumberFormat="1" applyFill="1" applyBorder="1" applyAlignment="1">
      <alignment/>
    </xf>
    <xf numFmtId="0" fontId="1" fillId="0" borderId="13" xfId="0" applyFont="1" applyBorder="1" applyAlignment="1">
      <alignment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8" borderId="13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9" fontId="0" fillId="32" borderId="41" xfId="0" applyNumberForma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0" fillId="32" borderId="41" xfId="0" applyNumberFormat="1" applyFont="1" applyFill="1" applyBorder="1" applyAlignment="1">
      <alignment horizontal="center" vertical="center"/>
    </xf>
    <xf numFmtId="4" fontId="0" fillId="32" borderId="41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32" borderId="14" xfId="0" applyNumberFormat="1" applyFont="1" applyFill="1" applyBorder="1" applyAlignment="1">
      <alignment horizontal="left"/>
    </xf>
    <xf numFmtId="4" fontId="4" fillId="8" borderId="14" xfId="0" applyNumberFormat="1" applyFont="1" applyFill="1" applyBorder="1" applyAlignment="1">
      <alignment horizontal="left"/>
    </xf>
    <xf numFmtId="4" fontId="1" fillId="8" borderId="14" xfId="0" applyNumberFormat="1" applyFont="1" applyFill="1" applyBorder="1" applyAlignment="1">
      <alignment horizontal="center"/>
    </xf>
    <xf numFmtId="4" fontId="4" fillId="13" borderId="14" xfId="0" applyNumberFormat="1" applyFont="1" applyFill="1" applyBorder="1" applyAlignment="1">
      <alignment horizontal="left"/>
    </xf>
    <xf numFmtId="4" fontId="1" fillId="13" borderId="14" xfId="0" applyNumberFormat="1" applyFont="1" applyFill="1" applyBorder="1" applyAlignment="1">
      <alignment horizontal="center"/>
    </xf>
    <xf numFmtId="4" fontId="0" fillId="13" borderId="43" xfId="0" applyNumberFormat="1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4" fontId="2" fillId="33" borderId="40" xfId="0" applyNumberFormat="1" applyFont="1" applyFill="1" applyBorder="1" applyAlignment="1">
      <alignment horizontal="right"/>
    </xf>
    <xf numFmtId="4" fontId="2" fillId="32" borderId="40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right"/>
    </xf>
    <xf numFmtId="4" fontId="2" fillId="8" borderId="40" xfId="0" applyNumberFormat="1" applyFont="1" applyFill="1" applyBorder="1" applyAlignment="1">
      <alignment horizontal="right"/>
    </xf>
    <xf numFmtId="189" fontId="1" fillId="8" borderId="47" xfId="0" applyNumberFormat="1" applyFont="1" applyFill="1" applyBorder="1" applyAlignment="1">
      <alignment horizontal="center"/>
    </xf>
    <xf numFmtId="4" fontId="2" fillId="13" borderId="40" xfId="0" applyNumberFormat="1" applyFont="1" applyFill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4" fontId="2" fillId="33" borderId="50" xfId="0" applyNumberFormat="1" applyFont="1" applyFill="1" applyBorder="1" applyAlignment="1">
      <alignment horizontal="right"/>
    </xf>
    <xf numFmtId="4" fontId="2" fillId="32" borderId="50" xfId="0" applyNumberFormat="1" applyFont="1" applyFill="1" applyBorder="1" applyAlignment="1">
      <alignment horizontal="right"/>
    </xf>
    <xf numFmtId="4" fontId="2" fillId="8" borderId="50" xfId="0" applyNumberFormat="1" applyFont="1" applyFill="1" applyBorder="1" applyAlignment="1">
      <alignment horizontal="right"/>
    </xf>
    <xf numFmtId="4" fontId="2" fillId="13" borderId="50" xfId="0" applyNumberFormat="1" applyFont="1" applyFill="1" applyBorder="1" applyAlignment="1">
      <alignment horizontal="right"/>
    </xf>
    <xf numFmtId="4" fontId="1" fillId="32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 horizontal="left"/>
    </xf>
    <xf numFmtId="4" fontId="1" fillId="32" borderId="13" xfId="0" applyNumberFormat="1" applyFont="1" applyFill="1" applyBorder="1" applyAlignment="1">
      <alignment/>
    </xf>
    <xf numFmtId="4" fontId="1" fillId="8" borderId="13" xfId="0" applyNumberFormat="1" applyFont="1" applyFill="1" applyBorder="1" applyAlignment="1">
      <alignment horizontal="center"/>
    </xf>
    <xf numFmtId="4" fontId="1" fillId="13" borderId="13" xfId="0" applyNumberFormat="1" applyFont="1" applyFill="1" applyBorder="1" applyAlignment="1">
      <alignment/>
    </xf>
    <xf numFmtId="4" fontId="1" fillId="13" borderId="13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right"/>
    </xf>
    <xf numFmtId="189" fontId="0" fillId="8" borderId="51" xfId="0" applyNumberFormat="1" applyFill="1" applyBorder="1" applyAlignment="1">
      <alignment horizontal="center"/>
    </xf>
    <xf numFmtId="4" fontId="1" fillId="32" borderId="14" xfId="0" applyNumberFormat="1" applyFont="1" applyFill="1" applyBorder="1" applyAlignment="1">
      <alignment/>
    </xf>
    <xf numFmtId="4" fontId="1" fillId="8" borderId="14" xfId="0" applyNumberFormat="1" applyFont="1" applyFill="1" applyBorder="1" applyAlignment="1">
      <alignment/>
    </xf>
    <xf numFmtId="4" fontId="1" fillId="13" borderId="14" xfId="0" applyNumberFormat="1" applyFont="1" applyFill="1" applyBorder="1" applyAlignment="1">
      <alignment/>
    </xf>
    <xf numFmtId="0" fontId="3" fillId="0" borderId="52" xfId="0" applyFont="1" applyBorder="1" applyAlignment="1">
      <alignment horizontal="center"/>
    </xf>
    <xf numFmtId="4" fontId="2" fillId="32" borderId="52" xfId="0" applyNumberFormat="1" applyFont="1" applyFill="1" applyBorder="1" applyAlignment="1">
      <alignment horizontal="center" vertical="center" wrapText="1"/>
    </xf>
    <xf numFmtId="4" fontId="2" fillId="35" borderId="52" xfId="0" applyNumberFormat="1" applyFont="1" applyFill="1" applyBorder="1" applyAlignment="1">
      <alignment horizontal="center" vertical="center" wrapText="1"/>
    </xf>
    <xf numFmtId="4" fontId="7" fillId="32" borderId="52" xfId="0" applyNumberFormat="1" applyFont="1" applyFill="1" applyBorder="1" applyAlignment="1">
      <alignment horizontal="center" vertical="center" wrapText="1"/>
    </xf>
    <xf numFmtId="4" fontId="7" fillId="6" borderId="52" xfId="0" applyNumberFormat="1" applyFont="1" applyFill="1" applyBorder="1" applyAlignment="1">
      <alignment horizontal="center" vertical="center" wrapText="1"/>
    </xf>
    <xf numFmtId="4" fontId="7" fillId="13" borderId="52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/>
    </xf>
    <xf numFmtId="4" fontId="2" fillId="32" borderId="52" xfId="0" applyNumberFormat="1" applyFont="1" applyFill="1" applyBorder="1" applyAlignment="1">
      <alignment horizontal="left"/>
    </xf>
    <xf numFmtId="4" fontId="2" fillId="32" borderId="52" xfId="0" applyNumberFormat="1" applyFont="1" applyFill="1" applyBorder="1" applyAlignment="1">
      <alignment horizontal="center"/>
    </xf>
    <xf numFmtId="4" fontId="2" fillId="6" borderId="52" xfId="0" applyNumberFormat="1" applyFont="1" applyFill="1" applyBorder="1" applyAlignment="1">
      <alignment horizontal="left"/>
    </xf>
    <xf numFmtId="189" fontId="1" fillId="0" borderId="53" xfId="0" applyNumberFormat="1" applyFont="1" applyFill="1" applyBorder="1" applyAlignment="1">
      <alignment horizontal="center"/>
    </xf>
    <xf numFmtId="4" fontId="2" fillId="13" borderId="52" xfId="0" applyNumberFormat="1" applyFont="1" applyFill="1" applyBorder="1" applyAlignment="1">
      <alignment horizontal="left"/>
    </xf>
    <xf numFmtId="4" fontId="0" fillId="0" borderId="54" xfId="0" applyNumberFormat="1" applyBorder="1" applyAlignment="1">
      <alignment/>
    </xf>
    <xf numFmtId="4" fontId="2" fillId="13" borderId="52" xfId="0" applyNumberFormat="1" applyFont="1" applyFill="1" applyBorder="1" applyAlignment="1">
      <alignment horizontal="right"/>
    </xf>
    <xf numFmtId="0" fontId="3" fillId="0" borderId="52" xfId="0" applyFont="1" applyBorder="1" applyAlignment="1">
      <alignment/>
    </xf>
    <xf numFmtId="4" fontId="2" fillId="32" borderId="52" xfId="0" applyNumberFormat="1" applyFont="1" applyFill="1" applyBorder="1" applyAlignment="1">
      <alignment horizontal="right"/>
    </xf>
    <xf numFmtId="4" fontId="2" fillId="6" borderId="52" xfId="0" applyNumberFormat="1" applyFont="1" applyFill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4" fontId="1" fillId="32" borderId="52" xfId="0" applyNumberFormat="1" applyFont="1" applyFill="1" applyBorder="1" applyAlignment="1">
      <alignment/>
    </xf>
    <xf numFmtId="4" fontId="1" fillId="6" borderId="52" xfId="0" applyNumberFormat="1" applyFont="1" applyFill="1" applyBorder="1" applyAlignment="1">
      <alignment/>
    </xf>
    <xf numFmtId="4" fontId="1" fillId="13" borderId="52" xfId="0" applyNumberFormat="1" applyFont="1" applyFill="1" applyBorder="1" applyAlignment="1">
      <alignment/>
    </xf>
    <xf numFmtId="4" fontId="1" fillId="13" borderId="52" xfId="0" applyNumberFormat="1" applyFont="1" applyFill="1" applyBorder="1" applyAlignment="1">
      <alignment horizontal="center"/>
    </xf>
    <xf numFmtId="0" fontId="4" fillId="0" borderId="52" xfId="0" applyFont="1" applyBorder="1" applyAlignment="1">
      <alignment horizontal="left"/>
    </xf>
    <xf numFmtId="4" fontId="4" fillId="32" borderId="52" xfId="0" applyNumberFormat="1" applyFont="1" applyFill="1" applyBorder="1" applyAlignment="1">
      <alignment horizontal="left"/>
    </xf>
    <xf numFmtId="4" fontId="4" fillId="6" borderId="52" xfId="0" applyNumberFormat="1" applyFont="1" applyFill="1" applyBorder="1" applyAlignment="1">
      <alignment horizontal="left"/>
    </xf>
    <xf numFmtId="4" fontId="4" fillId="13" borderId="52" xfId="0" applyNumberFormat="1" applyFont="1" applyFill="1" applyBorder="1" applyAlignment="1">
      <alignment horizontal="left"/>
    </xf>
    <xf numFmtId="0" fontId="2" fillId="0" borderId="52" xfId="0" applyFont="1" applyBorder="1" applyAlignment="1">
      <alignment horizontal="center"/>
    </xf>
    <xf numFmtId="4" fontId="2" fillId="6" borderId="52" xfId="0" applyNumberFormat="1" applyFont="1" applyFill="1" applyBorder="1" applyAlignment="1">
      <alignment horizontal="center"/>
    </xf>
    <xf numFmtId="4" fontId="2" fillId="13" borderId="52" xfId="0" applyNumberFormat="1" applyFont="1" applyFill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6" borderId="52" xfId="0" applyNumberForma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4" fontId="1" fillId="0" borderId="0" xfId="0" applyNumberFormat="1" applyFont="1" applyAlignment="1">
      <alignment/>
    </xf>
    <xf numFmtId="202" fontId="0" fillId="6" borderId="52" xfId="0" applyNumberFormat="1" applyFill="1" applyBorder="1" applyAlignment="1">
      <alignment horizontal="center"/>
    </xf>
    <xf numFmtId="4" fontId="1" fillId="35" borderId="53" xfId="0" applyNumberFormat="1" applyFont="1" applyFill="1" applyBorder="1" applyAlignment="1">
      <alignment horizontal="center"/>
    </xf>
    <xf numFmtId="4" fontId="0" fillId="0" borderId="53" xfId="0" applyNumberFormat="1" applyBorder="1" applyAlignment="1">
      <alignment/>
    </xf>
    <xf numFmtId="4" fontId="1" fillId="35" borderId="53" xfId="0" applyNumberFormat="1" applyFont="1" applyFill="1" applyBorder="1" applyAlignment="1">
      <alignment horizontal="center" vertical="top" wrapText="1"/>
    </xf>
    <xf numFmtId="4" fontId="0" fillId="13" borderId="52" xfId="0" applyNumberFormat="1" applyFill="1" applyBorder="1" applyAlignment="1">
      <alignment horizontal="center"/>
    </xf>
    <xf numFmtId="4" fontId="1" fillId="0" borderId="52" xfId="0" applyNumberFormat="1" applyFont="1" applyFill="1" applyBorder="1" applyAlignment="1">
      <alignment/>
    </xf>
    <xf numFmtId="4" fontId="1" fillId="35" borderId="55" xfId="0" applyNumberFormat="1" applyFont="1" applyFill="1" applyBorder="1" applyAlignment="1">
      <alignment horizontal="center" vertical="top" wrapText="1"/>
    </xf>
    <xf numFmtId="4" fontId="2" fillId="0" borderId="52" xfId="0" applyNumberFormat="1" applyFont="1" applyFill="1" applyBorder="1" applyAlignment="1">
      <alignment/>
    </xf>
    <xf numFmtId="4" fontId="2" fillId="35" borderId="55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/>
    </xf>
    <xf numFmtId="4" fontId="0" fillId="32" borderId="52" xfId="0" applyNumberFormat="1" applyFont="1" applyFill="1" applyBorder="1" applyAlignment="1">
      <alignment horizontal="center"/>
    </xf>
    <xf numFmtId="4" fontId="1" fillId="35" borderId="56" xfId="0" applyNumberFormat="1" applyFont="1" applyFill="1" applyBorder="1" applyAlignment="1">
      <alignment horizontal="center" vertical="center" wrapText="1"/>
    </xf>
    <xf numFmtId="4" fontId="0" fillId="32" borderId="52" xfId="0" applyNumberFormat="1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/>
    </xf>
    <xf numFmtId="4" fontId="0" fillId="13" borderId="53" xfId="0" applyNumberFormat="1" applyFill="1" applyBorder="1" applyAlignment="1">
      <alignment/>
    </xf>
    <xf numFmtId="4" fontId="0" fillId="32" borderId="52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/>
    </xf>
    <xf numFmtId="0" fontId="1" fillId="8" borderId="52" xfId="0" applyFont="1" applyFill="1" applyBorder="1" applyAlignment="1">
      <alignment horizontal="center"/>
    </xf>
    <xf numFmtId="0" fontId="1" fillId="8" borderId="52" xfId="0" applyFont="1" applyFill="1" applyBorder="1" applyAlignment="1">
      <alignment/>
    </xf>
    <xf numFmtId="4" fontId="1" fillId="8" borderId="52" xfId="0" applyNumberFormat="1" applyFont="1" applyFill="1" applyBorder="1" applyAlignment="1">
      <alignment/>
    </xf>
    <xf numFmtId="4" fontId="0" fillId="32" borderId="52" xfId="0" applyNumberFormat="1" applyFont="1" applyFill="1" applyBorder="1" applyAlignment="1">
      <alignment horizontal="center" vertical="center" wrapText="1"/>
    </xf>
    <xf numFmtId="3" fontId="0" fillId="6" borderId="52" xfId="0" applyNumberFormat="1" applyFill="1" applyBorder="1" applyAlignment="1">
      <alignment horizontal="center"/>
    </xf>
    <xf numFmtId="4" fontId="1" fillId="35" borderId="39" xfId="0" applyNumberFormat="1" applyFont="1" applyFill="1" applyBorder="1" applyAlignment="1">
      <alignment horizontal="center" vertical="top" wrapText="1"/>
    </xf>
    <xf numFmtId="4" fontId="0" fillId="32" borderId="52" xfId="0" applyNumberFormat="1" applyFill="1" applyBorder="1" applyAlignment="1">
      <alignment horizontal="center"/>
    </xf>
    <xf numFmtId="0" fontId="1" fillId="0" borderId="52" xfId="0" applyFont="1" applyBorder="1" applyAlignment="1">
      <alignment horizontal="justify"/>
    </xf>
    <xf numFmtId="4" fontId="1" fillId="35" borderId="38" xfId="0" applyNumberFormat="1" applyFont="1" applyFill="1" applyBorder="1" applyAlignment="1">
      <alignment horizontal="center" vertical="top" wrapText="1"/>
    </xf>
    <xf numFmtId="4" fontId="1" fillId="0" borderId="53" xfId="0" applyNumberFormat="1" applyFont="1" applyFill="1" applyBorder="1" applyAlignment="1">
      <alignment horizontal="center" vertical="center"/>
    </xf>
    <xf numFmtId="4" fontId="1" fillId="35" borderId="53" xfId="0" applyNumberFormat="1" applyFont="1" applyFill="1" applyBorder="1" applyAlignment="1">
      <alignment horizontal="center" vertical="center"/>
    </xf>
    <xf numFmtId="4" fontId="1" fillId="35" borderId="39" xfId="0" applyNumberFormat="1" applyFont="1" applyFill="1" applyBorder="1" applyAlignment="1">
      <alignment horizontal="center"/>
    </xf>
    <xf numFmtId="4" fontId="0" fillId="6" borderId="52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top" wrapText="1"/>
    </xf>
    <xf numFmtId="4" fontId="0" fillId="0" borderId="53" xfId="0" applyNumberFormat="1" applyFont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Fill="1" applyBorder="1" applyAlignment="1">
      <alignment vertical="center" wrapText="1"/>
    </xf>
    <xf numFmtId="0" fontId="2" fillId="0" borderId="52" xfId="0" applyFont="1" applyBorder="1" applyAlignment="1">
      <alignment/>
    </xf>
    <xf numFmtId="0" fontId="3" fillId="0" borderId="52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/>
    </xf>
    <xf numFmtId="171" fontId="1" fillId="36" borderId="53" xfId="0" applyNumberFormat="1" applyFont="1" applyFill="1" applyBorder="1" applyAlignment="1">
      <alignment vertical="center"/>
    </xf>
    <xf numFmtId="2" fontId="1" fillId="8" borderId="52" xfId="0" applyNumberFormat="1" applyFont="1" applyFill="1" applyBorder="1" applyAlignment="1">
      <alignment/>
    </xf>
    <xf numFmtId="203" fontId="8" fillId="6" borderId="52" xfId="0" applyNumberFormat="1" applyFont="1" applyFill="1" applyBorder="1" applyAlignment="1">
      <alignment horizontal="center" vertical="center"/>
    </xf>
    <xf numFmtId="203" fontId="10" fillId="36" borderId="53" xfId="0" applyNumberFormat="1" applyFont="1" applyFill="1" applyBorder="1" applyAlignment="1">
      <alignment horizontal="center" vertical="center"/>
    </xf>
    <xf numFmtId="4" fontId="0" fillId="13" borderId="53" xfId="0" applyNumberFormat="1" applyFont="1" applyFill="1" applyBorder="1" applyAlignment="1">
      <alignment/>
    </xf>
    <xf numFmtId="201" fontId="1" fillId="35" borderId="53" xfId="0" applyNumberFormat="1" applyFont="1" applyFill="1" applyBorder="1" applyAlignment="1">
      <alignment horizontal="center"/>
    </xf>
    <xf numFmtId="201" fontId="1" fillId="35" borderId="25" xfId="0" applyNumberFormat="1" applyFont="1" applyFill="1" applyBorder="1" applyAlignment="1">
      <alignment horizontal="center"/>
    </xf>
    <xf numFmtId="203" fontId="11" fillId="6" borderId="52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52" xfId="0" applyFont="1" applyBorder="1" applyAlignment="1">
      <alignment/>
    </xf>
    <xf numFmtId="4" fontId="1" fillId="35" borderId="58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2" xfId="0" applyFont="1" applyFill="1" applyBorder="1" applyAlignment="1">
      <alignment/>
    </xf>
    <xf numFmtId="4" fontId="1" fillId="35" borderId="51" xfId="0" applyNumberFormat="1" applyFont="1" applyFill="1" applyBorder="1" applyAlignment="1">
      <alignment horizontal="center" vertical="top" wrapText="1"/>
    </xf>
    <xf numFmtId="4" fontId="1" fillId="35" borderId="56" xfId="0" applyNumberFormat="1" applyFont="1" applyFill="1" applyBorder="1" applyAlignment="1">
      <alignment horizontal="center" vertical="top" wrapText="1"/>
    </xf>
    <xf numFmtId="4" fontId="1" fillId="35" borderId="59" xfId="0" applyNumberFormat="1" applyFont="1" applyFill="1" applyBorder="1" applyAlignment="1">
      <alignment horizontal="center" vertical="center" wrapText="1"/>
    </xf>
    <xf numFmtId="203" fontId="10" fillId="36" borderId="10" xfId="0" applyNumberFormat="1" applyFont="1" applyFill="1" applyBorder="1" applyAlignment="1">
      <alignment horizontal="center" vertical="center"/>
    </xf>
    <xf numFmtId="4" fontId="1" fillId="36" borderId="55" xfId="0" applyNumberFormat="1" applyFont="1" applyFill="1" applyBorder="1" applyAlignment="1">
      <alignment horizontal="center"/>
    </xf>
    <xf numFmtId="4" fontId="7" fillId="32" borderId="20" xfId="0" applyNumberFormat="1" applyFont="1" applyFill="1" applyBorder="1" applyAlignment="1">
      <alignment horizontal="center" vertical="center" wrapText="1"/>
    </xf>
    <xf numFmtId="4" fontId="7" fillId="32" borderId="21" xfId="0" applyNumberFormat="1" applyFont="1" applyFill="1" applyBorder="1" applyAlignment="1">
      <alignment horizontal="center" vertical="center" wrapText="1"/>
    </xf>
    <xf numFmtId="4" fontId="2" fillId="32" borderId="52" xfId="0" applyNumberFormat="1" applyFont="1" applyFill="1" applyBorder="1" applyAlignment="1">
      <alignment horizontal="center" vertical="center" wrapText="1"/>
    </xf>
    <xf numFmtId="4" fontId="7" fillId="32" borderId="52" xfId="0" applyNumberFormat="1" applyFont="1" applyFill="1" applyBorder="1" applyAlignment="1">
      <alignment horizontal="center" vertical="center" wrapText="1"/>
    </xf>
    <xf numFmtId="4" fontId="2" fillId="6" borderId="52" xfId="0" applyNumberFormat="1" applyFont="1" applyFill="1" applyBorder="1" applyAlignment="1">
      <alignment horizontal="center" vertical="center" wrapText="1"/>
    </xf>
    <xf numFmtId="4" fontId="7" fillId="6" borderId="52" xfId="0" applyNumberFormat="1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/>
    </xf>
    <xf numFmtId="4" fontId="1" fillId="32" borderId="53" xfId="0" applyNumberFormat="1" applyFont="1" applyFill="1" applyBorder="1" applyAlignment="1">
      <alignment horizontal="center"/>
    </xf>
    <xf numFmtId="4" fontId="1" fillId="32" borderId="53" xfId="0" applyNumberFormat="1" applyFont="1" applyFill="1" applyBorder="1" applyAlignment="1">
      <alignment horizontal="center" vertical="center" wrapText="1"/>
    </xf>
    <xf numFmtId="4" fontId="1" fillId="32" borderId="42" xfId="0" applyNumberFormat="1" applyFont="1" applyFill="1" applyBorder="1" applyAlignment="1">
      <alignment horizontal="center" vertical="center" wrapText="1"/>
    </xf>
    <xf numFmtId="4" fontId="1" fillId="32" borderId="55" xfId="0" applyNumberFormat="1" applyFont="1" applyFill="1" applyBorder="1" applyAlignment="1">
      <alignment horizontal="center" vertical="top" wrapText="1"/>
    </xf>
    <xf numFmtId="4" fontId="2" fillId="32" borderId="55" xfId="0" applyNumberFormat="1" applyFont="1" applyFill="1" applyBorder="1" applyAlignment="1">
      <alignment horizontal="center" vertical="top" wrapText="1"/>
    </xf>
    <xf numFmtId="4" fontId="1" fillId="32" borderId="56" xfId="0" applyNumberFormat="1" applyFont="1" applyFill="1" applyBorder="1" applyAlignment="1">
      <alignment horizontal="center" vertical="center" wrapText="1"/>
    </xf>
    <xf numFmtId="4" fontId="1" fillId="32" borderId="56" xfId="0" applyNumberFormat="1" applyFont="1" applyFill="1" applyBorder="1" applyAlignment="1">
      <alignment horizontal="center" vertical="top" wrapText="1"/>
    </xf>
    <xf numFmtId="4" fontId="1" fillId="32" borderId="59" xfId="0" applyNumberFormat="1" applyFont="1" applyFill="1" applyBorder="1" applyAlignment="1">
      <alignment horizontal="center" vertical="center" wrapText="1"/>
    </xf>
    <xf numFmtId="4" fontId="1" fillId="32" borderId="39" xfId="0" applyNumberFormat="1" applyFont="1" applyFill="1" applyBorder="1" applyAlignment="1">
      <alignment horizontal="center" vertical="top" wrapText="1"/>
    </xf>
    <xf numFmtId="4" fontId="1" fillId="32" borderId="53" xfId="0" applyNumberFormat="1" applyFont="1" applyFill="1" applyBorder="1" applyAlignment="1">
      <alignment horizontal="center" vertical="top" wrapText="1"/>
    </xf>
    <xf numFmtId="4" fontId="1" fillId="32" borderId="56" xfId="0" applyNumberFormat="1" applyFont="1" applyFill="1" applyBorder="1" applyAlignment="1">
      <alignment horizontal="center"/>
    </xf>
    <xf numFmtId="4" fontId="1" fillId="32" borderId="39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top" wrapText="1"/>
    </xf>
    <xf numFmtId="4" fontId="1" fillId="32" borderId="38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 horizontal="center"/>
    </xf>
    <xf numFmtId="189" fontId="1" fillId="32" borderId="53" xfId="0" applyNumberFormat="1" applyFont="1" applyFill="1" applyBorder="1" applyAlignment="1">
      <alignment horizontal="center"/>
    </xf>
    <xf numFmtId="201" fontId="1" fillId="32" borderId="53" xfId="0" applyNumberFormat="1" applyFont="1" applyFill="1" applyBorder="1" applyAlignment="1">
      <alignment horizontal="center"/>
    </xf>
    <xf numFmtId="201" fontId="1" fillId="32" borderId="25" xfId="0" applyNumberFormat="1" applyFont="1" applyFill="1" applyBorder="1" applyAlignment="1">
      <alignment horizontal="center"/>
    </xf>
    <xf numFmtId="4" fontId="1" fillId="32" borderId="58" xfId="0" applyNumberFormat="1" applyFont="1" applyFill="1" applyBorder="1" applyAlignment="1">
      <alignment horizontal="center"/>
    </xf>
    <xf numFmtId="189" fontId="1" fillId="6" borderId="53" xfId="0" applyNumberFormat="1" applyFont="1" applyFill="1" applyBorder="1" applyAlignment="1">
      <alignment horizontal="center"/>
    </xf>
    <xf numFmtId="4" fontId="1" fillId="6" borderId="53" xfId="0" applyNumberFormat="1" applyFont="1" applyFill="1" applyBorder="1" applyAlignment="1">
      <alignment horizontal="center"/>
    </xf>
    <xf numFmtId="4" fontId="1" fillId="6" borderId="55" xfId="0" applyNumberFormat="1" applyFont="1" applyFill="1" applyBorder="1" applyAlignment="1">
      <alignment horizontal="center"/>
    </xf>
    <xf numFmtId="4" fontId="1" fillId="6" borderId="53" xfId="0" applyNumberFormat="1" applyFont="1" applyFill="1" applyBorder="1" applyAlignment="1">
      <alignment horizontal="center" vertical="center"/>
    </xf>
    <xf numFmtId="171" fontId="1" fillId="6" borderId="53" xfId="0" applyNumberFormat="1" applyFont="1" applyFill="1" applyBorder="1" applyAlignment="1">
      <alignment vertical="center"/>
    </xf>
    <xf numFmtId="203" fontId="10" fillId="6" borderId="53" xfId="0" applyNumberFormat="1" applyFont="1" applyFill="1" applyBorder="1" applyAlignment="1">
      <alignment horizontal="center" vertical="center"/>
    </xf>
    <xf numFmtId="203" fontId="10" fillId="6" borderId="10" xfId="0" applyNumberFormat="1" applyFont="1" applyFill="1" applyBorder="1" applyAlignment="1">
      <alignment horizontal="center" vertical="center"/>
    </xf>
    <xf numFmtId="4" fontId="2" fillId="7" borderId="52" xfId="0" applyNumberFormat="1" applyFont="1" applyFill="1" applyBorder="1" applyAlignment="1">
      <alignment horizontal="center" vertical="center" wrapText="1"/>
    </xf>
    <xf numFmtId="4" fontId="7" fillId="7" borderId="52" xfId="0" applyNumberFormat="1" applyFont="1" applyFill="1" applyBorder="1" applyAlignment="1">
      <alignment horizontal="center" vertical="center" wrapText="1"/>
    </xf>
    <xf numFmtId="4" fontId="2" fillId="7" borderId="52" xfId="0" applyNumberFormat="1" applyFont="1" applyFill="1" applyBorder="1" applyAlignment="1">
      <alignment horizontal="left"/>
    </xf>
    <xf numFmtId="4" fontId="0" fillId="7" borderId="54" xfId="0" applyNumberFormat="1" applyFill="1" applyBorder="1" applyAlignment="1">
      <alignment/>
    </xf>
    <xf numFmtId="4" fontId="2" fillId="7" borderId="52" xfId="0" applyNumberFormat="1" applyFont="1" applyFill="1" applyBorder="1" applyAlignment="1">
      <alignment horizontal="right"/>
    </xf>
    <xf numFmtId="4" fontId="0" fillId="7" borderId="55" xfId="0" applyNumberFormat="1" applyFill="1" applyBorder="1" applyAlignment="1">
      <alignment/>
    </xf>
    <xf numFmtId="4" fontId="1" fillId="7" borderId="52" xfId="0" applyNumberFormat="1" applyFont="1" applyFill="1" applyBorder="1" applyAlignment="1">
      <alignment/>
    </xf>
    <xf numFmtId="4" fontId="1" fillId="7" borderId="52" xfId="0" applyNumberFormat="1" applyFont="1" applyFill="1" applyBorder="1" applyAlignment="1">
      <alignment horizontal="center"/>
    </xf>
    <xf numFmtId="4" fontId="4" fillId="7" borderId="52" xfId="0" applyNumberFormat="1" applyFont="1" applyFill="1" applyBorder="1" applyAlignment="1">
      <alignment horizontal="left"/>
    </xf>
    <xf numFmtId="4" fontId="2" fillId="7" borderId="52" xfId="0" applyNumberFormat="1" applyFont="1" applyFill="1" applyBorder="1" applyAlignment="1">
      <alignment horizontal="center"/>
    </xf>
    <xf numFmtId="4" fontId="0" fillId="7" borderId="54" xfId="0" applyNumberFormat="1" applyFont="1" applyFill="1" applyBorder="1" applyAlignment="1">
      <alignment/>
    </xf>
    <xf numFmtId="4" fontId="0" fillId="7" borderId="53" xfId="0" applyNumberFormat="1" applyFill="1" applyBorder="1" applyAlignment="1">
      <alignment/>
    </xf>
    <xf numFmtId="4" fontId="0" fillId="7" borderId="52" xfId="0" applyNumberFormat="1" applyFill="1" applyBorder="1" applyAlignment="1">
      <alignment horizontal="center"/>
    </xf>
    <xf numFmtId="4" fontId="0" fillId="7" borderId="53" xfId="0" applyNumberFormat="1" applyFont="1" applyFill="1" applyBorder="1" applyAlignment="1">
      <alignment/>
    </xf>
    <xf numFmtId="4" fontId="0" fillId="7" borderId="53" xfId="0" applyNumberFormat="1" applyFont="1" applyFill="1" applyBorder="1" applyAlignment="1">
      <alignment horizontal="center"/>
    </xf>
    <xf numFmtId="4" fontId="49" fillId="7" borderId="53" xfId="0" applyNumberFormat="1" applyFont="1" applyFill="1" applyBorder="1" applyAlignment="1">
      <alignment/>
    </xf>
    <xf numFmtId="4" fontId="49" fillId="7" borderId="60" xfId="0" applyNumberFormat="1" applyFont="1" applyFill="1" applyBorder="1" applyAlignment="1">
      <alignment/>
    </xf>
    <xf numFmtId="4" fontId="49" fillId="7" borderId="50" xfId="0" applyNumberFormat="1" applyFont="1" applyFill="1" applyBorder="1" applyAlignment="1">
      <alignment/>
    </xf>
    <xf numFmtId="4" fontId="49" fillId="7" borderId="11" xfId="0" applyNumberFormat="1" applyFont="1" applyFill="1" applyBorder="1" applyAlignment="1">
      <alignment/>
    </xf>
    <xf numFmtId="4" fontId="49" fillId="7" borderId="54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4" fontId="2" fillId="32" borderId="53" xfId="0" applyNumberFormat="1" applyFont="1" applyFill="1" applyBorder="1" applyAlignment="1">
      <alignment horizontal="center" vertical="center" wrapText="1"/>
    </xf>
    <xf numFmtId="4" fontId="7" fillId="32" borderId="53" xfId="0" applyNumberFormat="1" applyFont="1" applyFill="1" applyBorder="1" applyAlignment="1">
      <alignment horizontal="center" vertical="center" wrapText="1"/>
    </xf>
    <xf numFmtId="4" fontId="2" fillId="32" borderId="53" xfId="0" applyNumberFormat="1" applyFont="1" applyFill="1" applyBorder="1" applyAlignment="1">
      <alignment horizontal="center"/>
    </xf>
    <xf numFmtId="0" fontId="1" fillId="0" borderId="53" xfId="0" applyFont="1" applyBorder="1" applyAlignment="1">
      <alignment/>
    </xf>
    <xf numFmtId="4" fontId="2" fillId="7" borderId="53" xfId="0" applyNumberFormat="1" applyFont="1" applyFill="1" applyBorder="1" applyAlignment="1">
      <alignment horizontal="center"/>
    </xf>
    <xf numFmtId="4" fontId="0" fillId="7" borderId="53" xfId="0" applyNumberFormat="1" applyFill="1" applyBorder="1" applyAlignment="1">
      <alignment horizontal="center"/>
    </xf>
    <xf numFmtId="4" fontId="1" fillId="0" borderId="53" xfId="0" applyNumberFormat="1" applyFont="1" applyFill="1" applyBorder="1" applyAlignment="1">
      <alignment/>
    </xf>
    <xf numFmtId="4" fontId="0" fillId="32" borderId="53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4" fontId="0" fillId="32" borderId="53" xfId="0" applyNumberFormat="1" applyFont="1" applyFill="1" applyBorder="1" applyAlignment="1">
      <alignment horizontal="center" vertical="top" wrapText="1"/>
    </xf>
    <xf numFmtId="0" fontId="1" fillId="0" borderId="53" xfId="0" applyFont="1" applyBorder="1" applyAlignment="1">
      <alignment/>
    </xf>
    <xf numFmtId="0" fontId="1" fillId="8" borderId="53" xfId="0" applyFont="1" applyFill="1" applyBorder="1" applyAlignment="1">
      <alignment/>
    </xf>
    <xf numFmtId="4" fontId="1" fillId="8" borderId="53" xfId="0" applyNumberFormat="1" applyFont="1" applyFill="1" applyBorder="1" applyAlignment="1">
      <alignment/>
    </xf>
    <xf numFmtId="4" fontId="0" fillId="32" borderId="53" xfId="0" applyNumberFormat="1" applyFont="1" applyFill="1" applyBorder="1" applyAlignment="1">
      <alignment horizontal="center" vertical="center" wrapText="1"/>
    </xf>
    <xf numFmtId="4" fontId="0" fillId="32" borderId="53" xfId="0" applyNumberFormat="1" applyFill="1" applyBorder="1" applyAlignment="1">
      <alignment horizontal="center"/>
    </xf>
    <xf numFmtId="0" fontId="1" fillId="0" borderId="53" xfId="0" applyFont="1" applyBorder="1" applyAlignment="1">
      <alignment horizontal="justify"/>
    </xf>
    <xf numFmtId="2" fontId="1" fillId="0" borderId="53" xfId="0" applyNumberFormat="1" applyFont="1" applyFill="1" applyBorder="1" applyAlignment="1">
      <alignment/>
    </xf>
    <xf numFmtId="0" fontId="2" fillId="0" borderId="53" xfId="0" applyFont="1" applyBorder="1" applyAlignment="1">
      <alignment wrapText="1"/>
    </xf>
    <xf numFmtId="0" fontId="2" fillId="0" borderId="53" xfId="0" applyFont="1" applyFill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8" borderId="54" xfId="0" applyFont="1" applyFill="1" applyBorder="1" applyAlignment="1">
      <alignment horizontal="center"/>
    </xf>
    <xf numFmtId="0" fontId="2" fillId="0" borderId="60" xfId="0" applyFont="1" applyBorder="1" applyAlignment="1">
      <alignment/>
    </xf>
    <xf numFmtId="4" fontId="2" fillId="32" borderId="6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49" xfId="0" applyNumberFormat="1" applyFont="1" applyFill="1" applyBorder="1" applyAlignment="1">
      <alignment horizontal="center"/>
    </xf>
    <xf numFmtId="4" fontId="7" fillId="7" borderId="56" xfId="0" applyNumberFormat="1" applyFont="1" applyFill="1" applyBorder="1" applyAlignment="1">
      <alignment horizontal="center" vertical="center" wrapText="1"/>
    </xf>
    <xf numFmtId="4" fontId="2" fillId="7" borderId="56" xfId="0" applyNumberFormat="1" applyFont="1" applyFill="1" applyBorder="1" applyAlignment="1">
      <alignment horizontal="center"/>
    </xf>
    <xf numFmtId="4" fontId="2" fillId="7" borderId="62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7" borderId="59" xfId="0" applyNumberFormat="1" applyFont="1" applyFill="1" applyBorder="1" applyAlignment="1">
      <alignment horizontal="center" vertical="center" wrapText="1"/>
    </xf>
    <xf numFmtId="4" fontId="2" fillId="7" borderId="39" xfId="0" applyNumberFormat="1" applyFont="1" applyFill="1" applyBorder="1" applyAlignment="1">
      <alignment horizontal="center" vertical="center" wrapText="1"/>
    </xf>
    <xf numFmtId="4" fontId="2" fillId="7" borderId="63" xfId="0" applyNumberFormat="1" applyFont="1" applyFill="1" applyBorder="1" applyAlignment="1">
      <alignment horizontal="center" vertical="center" wrapText="1"/>
    </xf>
    <xf numFmtId="4" fontId="1" fillId="32" borderId="53" xfId="0" applyNumberFormat="1" applyFont="1" applyFill="1" applyBorder="1" applyAlignment="1">
      <alignment horizontal="center" vertical="center"/>
    </xf>
    <xf numFmtId="202" fontId="1" fillId="32" borderId="53" xfId="0" applyNumberFormat="1" applyFont="1" applyFill="1" applyBorder="1" applyAlignment="1">
      <alignment horizontal="center" vertical="center"/>
    </xf>
    <xf numFmtId="4" fontId="2" fillId="37" borderId="64" xfId="0" applyNumberFormat="1" applyFont="1" applyFill="1" applyBorder="1" applyAlignment="1">
      <alignment horizontal="center" vertical="center" wrapText="1"/>
    </xf>
    <xf numFmtId="4" fontId="2" fillId="37" borderId="39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4" fontId="7" fillId="37" borderId="54" xfId="0" applyNumberFormat="1" applyFont="1" applyFill="1" applyBorder="1" applyAlignment="1">
      <alignment horizontal="center" vertical="center" wrapText="1"/>
    </xf>
    <xf numFmtId="4" fontId="2" fillId="37" borderId="54" xfId="0" applyNumberFormat="1" applyFont="1" applyFill="1" applyBorder="1" applyAlignment="1">
      <alignment horizontal="center"/>
    </xf>
    <xf numFmtId="4" fontId="2" fillId="37" borderId="53" xfId="0" applyNumberFormat="1" applyFont="1" applyFill="1" applyBorder="1" applyAlignment="1">
      <alignment horizontal="center"/>
    </xf>
    <xf numFmtId="4" fontId="1" fillId="37" borderId="53" xfId="0" applyNumberFormat="1" applyFont="1" applyFill="1" applyBorder="1" applyAlignment="1">
      <alignment horizontal="center"/>
    </xf>
    <xf numFmtId="4" fontId="0" fillId="37" borderId="53" xfId="0" applyNumberFormat="1" applyFill="1" applyBorder="1" applyAlignment="1">
      <alignment horizontal="center"/>
    </xf>
    <xf numFmtId="4" fontId="1" fillId="37" borderId="53" xfId="0" applyNumberFormat="1" applyFont="1" applyFill="1" applyBorder="1" applyAlignment="1">
      <alignment horizontal="center" vertical="center"/>
    </xf>
    <xf numFmtId="4" fontId="0" fillId="37" borderId="53" xfId="0" applyNumberFormat="1" applyFont="1" applyFill="1" applyBorder="1" applyAlignment="1">
      <alignment horizontal="center" vertical="center"/>
    </xf>
    <xf numFmtId="203" fontId="8" fillId="37" borderId="53" xfId="0" applyNumberFormat="1" applyFont="1" applyFill="1" applyBorder="1" applyAlignment="1">
      <alignment horizontal="center" vertical="center"/>
    </xf>
    <xf numFmtId="203" fontId="10" fillId="37" borderId="53" xfId="0" applyNumberFormat="1" applyFont="1" applyFill="1" applyBorder="1" applyAlignment="1">
      <alignment horizontal="center" vertical="center"/>
    </xf>
    <xf numFmtId="4" fontId="2" fillId="37" borderId="58" xfId="0" applyNumberFormat="1" applyFont="1" applyFill="1" applyBorder="1" applyAlignment="1">
      <alignment horizontal="center"/>
    </xf>
    <xf numFmtId="4" fontId="2" fillId="37" borderId="65" xfId="0" applyNumberFormat="1" applyFont="1" applyFill="1" applyBorder="1" applyAlignment="1">
      <alignment horizontal="center"/>
    </xf>
    <xf numFmtId="4" fontId="2" fillId="37" borderId="66" xfId="0" applyNumberFormat="1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  <xf numFmtId="4" fontId="2" fillId="7" borderId="58" xfId="0" applyNumberFormat="1" applyFont="1" applyFill="1" applyBorder="1" applyAlignment="1">
      <alignment horizontal="center"/>
    </xf>
    <xf numFmtId="4" fontId="0" fillId="7" borderId="53" xfId="0" applyNumberFormat="1" applyFont="1" applyFill="1" applyBorder="1" applyAlignment="1">
      <alignment horizontal="center"/>
    </xf>
    <xf numFmtId="171" fontId="1" fillId="37" borderId="53" xfId="0" applyNumberFormat="1" applyFont="1" applyFill="1" applyBorder="1" applyAlignment="1">
      <alignment horizontal="center" vertical="center"/>
    </xf>
    <xf numFmtId="4" fontId="49" fillId="7" borderId="53" xfId="0" applyNumberFormat="1" applyFont="1" applyFill="1" applyBorder="1" applyAlignment="1">
      <alignment horizontal="center"/>
    </xf>
    <xf numFmtId="4" fontId="2" fillId="7" borderId="6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35" borderId="0" xfId="0" applyNumberFormat="1" applyFont="1" applyFill="1" applyAlignment="1">
      <alignment horizontal="center"/>
    </xf>
    <xf numFmtId="0" fontId="3" fillId="0" borderId="67" xfId="0" applyFont="1" applyBorder="1" applyAlignment="1">
      <alignment horizontal="center"/>
    </xf>
    <xf numFmtId="4" fontId="7" fillId="32" borderId="51" xfId="0" applyNumberFormat="1" applyFont="1" applyFill="1" applyBorder="1" applyAlignment="1">
      <alignment horizontal="center" vertical="center" wrapText="1"/>
    </xf>
    <xf numFmtId="4" fontId="7" fillId="37" borderId="67" xfId="0" applyNumberFormat="1" applyFont="1" applyFill="1" applyBorder="1" applyAlignment="1">
      <alignment horizontal="center" vertical="center" wrapText="1"/>
    </xf>
    <xf numFmtId="4" fontId="7" fillId="7" borderId="68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4" fontId="2" fillId="32" borderId="39" xfId="0" applyNumberFormat="1" applyFont="1" applyFill="1" applyBorder="1" applyAlignment="1">
      <alignment horizontal="left"/>
    </xf>
    <xf numFmtId="4" fontId="2" fillId="32" borderId="39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7" borderId="64" xfId="0" applyNumberFormat="1" applyFont="1" applyFill="1" applyBorder="1" applyAlignment="1">
      <alignment horizontal="center"/>
    </xf>
    <xf numFmtId="189" fontId="1" fillId="37" borderId="39" xfId="0" applyNumberFormat="1" applyFont="1" applyFill="1" applyBorder="1" applyAlignment="1">
      <alignment horizontal="center"/>
    </xf>
    <xf numFmtId="4" fontId="2" fillId="37" borderId="63" xfId="0" applyNumberFormat="1" applyFont="1" applyFill="1" applyBorder="1" applyAlignment="1">
      <alignment horizontal="center"/>
    </xf>
    <xf numFmtId="4" fontId="2" fillId="7" borderId="59" xfId="0" applyNumberFormat="1" applyFont="1" applyFill="1" applyBorder="1" applyAlignment="1">
      <alignment horizontal="center"/>
    </xf>
    <xf numFmtId="4" fontId="0" fillId="7" borderId="39" xfId="0" applyNumberFormat="1" applyFill="1" applyBorder="1" applyAlignment="1">
      <alignment horizontal="center"/>
    </xf>
    <xf numFmtId="4" fontId="2" fillId="7" borderId="63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4" fontId="2" fillId="32" borderId="32" xfId="0" applyNumberFormat="1" applyFont="1" applyFill="1" applyBorder="1" applyAlignment="1">
      <alignment horizontal="left"/>
    </xf>
    <xf numFmtId="4" fontId="2" fillId="32" borderId="3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7" borderId="31" xfId="0" applyNumberFormat="1" applyFont="1" applyFill="1" applyBorder="1" applyAlignment="1">
      <alignment horizontal="center"/>
    </xf>
    <xf numFmtId="189" fontId="1" fillId="37" borderId="32" xfId="0" applyNumberFormat="1" applyFont="1" applyFill="1" applyBorder="1" applyAlignment="1">
      <alignment horizontal="center"/>
    </xf>
    <xf numFmtId="4" fontId="2" fillId="37" borderId="69" xfId="0" applyNumberFormat="1" applyFont="1" applyFill="1" applyBorder="1" applyAlignment="1">
      <alignment horizontal="center"/>
    </xf>
    <xf numFmtId="4" fontId="2" fillId="7" borderId="70" xfId="0" applyNumberFormat="1" applyFont="1" applyFill="1" applyBorder="1" applyAlignment="1">
      <alignment horizontal="center"/>
    </xf>
    <xf numFmtId="4" fontId="0" fillId="7" borderId="32" xfId="0" applyNumberFormat="1" applyFill="1" applyBorder="1" applyAlignment="1">
      <alignment horizontal="center"/>
    </xf>
    <xf numFmtId="4" fontId="2" fillId="7" borderId="69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left"/>
    </xf>
    <xf numFmtId="4" fontId="2" fillId="32" borderId="51" xfId="0" applyNumberFormat="1" applyFont="1" applyFill="1" applyBorder="1" applyAlignment="1">
      <alignment horizontal="left"/>
    </xf>
    <xf numFmtId="4" fontId="2" fillId="32" borderId="5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7" borderId="67" xfId="0" applyNumberFormat="1" applyFont="1" applyFill="1" applyBorder="1" applyAlignment="1">
      <alignment horizontal="center"/>
    </xf>
    <xf numFmtId="189" fontId="1" fillId="37" borderId="51" xfId="0" applyNumberFormat="1" applyFont="1" applyFill="1" applyBorder="1" applyAlignment="1">
      <alignment horizontal="center"/>
    </xf>
    <xf numFmtId="4" fontId="2" fillId="37" borderId="71" xfId="0" applyNumberFormat="1" applyFont="1" applyFill="1" applyBorder="1" applyAlignment="1">
      <alignment horizontal="center"/>
    </xf>
    <xf numFmtId="4" fontId="2" fillId="7" borderId="68" xfId="0" applyNumberFormat="1" applyFont="1" applyFill="1" applyBorder="1" applyAlignment="1">
      <alignment horizontal="center"/>
    </xf>
    <xf numFmtId="4" fontId="0" fillId="7" borderId="51" xfId="0" applyNumberFormat="1" applyFill="1" applyBorder="1" applyAlignment="1">
      <alignment horizontal="center"/>
    </xf>
    <xf numFmtId="4" fontId="2" fillId="7" borderId="71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9" xfId="0" applyFont="1" applyBorder="1" applyAlignment="1">
      <alignment/>
    </xf>
    <xf numFmtId="4" fontId="1" fillId="37" borderId="39" xfId="0" applyNumberFormat="1" applyFont="1" applyFill="1" applyBorder="1" applyAlignment="1">
      <alignment horizontal="center"/>
    </xf>
    <xf numFmtId="0" fontId="3" fillId="0" borderId="32" xfId="0" applyFont="1" applyBorder="1" applyAlignment="1">
      <alignment/>
    </xf>
    <xf numFmtId="4" fontId="2" fillId="32" borderId="32" xfId="0" applyNumberFormat="1" applyFont="1" applyFill="1" applyBorder="1" applyAlignment="1">
      <alignment horizontal="right"/>
    </xf>
    <xf numFmtId="4" fontId="2" fillId="37" borderId="32" xfId="0" applyNumberFormat="1" applyFont="1" applyFill="1" applyBorder="1" applyAlignment="1">
      <alignment horizontal="center"/>
    </xf>
    <xf numFmtId="4" fontId="2" fillId="7" borderId="32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/>
    </xf>
    <xf numFmtId="4" fontId="1" fillId="32" borderId="41" xfId="0" applyNumberFormat="1" applyFont="1" applyFill="1" applyBorder="1" applyAlignment="1">
      <alignment/>
    </xf>
    <xf numFmtId="4" fontId="1" fillId="32" borderId="41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4" fontId="1" fillId="37" borderId="43" xfId="0" applyNumberFormat="1" applyFont="1" applyFill="1" applyBorder="1" applyAlignment="1">
      <alignment horizontal="center"/>
    </xf>
    <xf numFmtId="4" fontId="1" fillId="37" borderId="41" xfId="0" applyNumberFormat="1" applyFont="1" applyFill="1" applyBorder="1" applyAlignment="1">
      <alignment horizontal="center"/>
    </xf>
    <xf numFmtId="4" fontId="2" fillId="37" borderId="72" xfId="0" applyNumberFormat="1" applyFont="1" applyFill="1" applyBorder="1" applyAlignment="1">
      <alignment horizontal="center"/>
    </xf>
    <xf numFmtId="4" fontId="1" fillId="7" borderId="73" xfId="0" applyNumberFormat="1" applyFont="1" applyFill="1" applyBorder="1" applyAlignment="1">
      <alignment horizontal="center"/>
    </xf>
    <xf numFmtId="4" fontId="1" fillId="7" borderId="41" xfId="0" applyNumberFormat="1" applyFont="1" applyFill="1" applyBorder="1" applyAlignment="1">
      <alignment horizontal="center"/>
    </xf>
    <xf numFmtId="4" fontId="2" fillId="7" borderId="72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right"/>
    </xf>
    <xf numFmtId="4" fontId="2" fillId="32" borderId="51" xfId="0" applyNumberFormat="1" applyFont="1" applyFill="1" applyBorder="1" applyAlignment="1">
      <alignment horizontal="right"/>
    </xf>
    <xf numFmtId="0" fontId="2" fillId="0" borderId="64" xfId="0" applyFont="1" applyBorder="1" applyAlignment="1">
      <alignment horizontal="center"/>
    </xf>
    <xf numFmtId="4" fontId="2" fillId="37" borderId="39" xfId="0" applyNumberFormat="1" applyFont="1" applyFill="1" applyBorder="1" applyAlignment="1">
      <alignment horizontal="center"/>
    </xf>
    <xf numFmtId="4" fontId="0" fillId="7" borderId="39" xfId="0" applyNumberFormat="1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0" borderId="51" xfId="0" applyFont="1" applyFill="1" applyBorder="1" applyAlignment="1">
      <alignment/>
    </xf>
    <xf numFmtId="4" fontId="1" fillId="37" borderId="51" xfId="0" applyNumberFormat="1" applyFont="1" applyFill="1" applyBorder="1" applyAlignment="1">
      <alignment horizontal="center"/>
    </xf>
    <xf numFmtId="4" fontId="2" fillId="7" borderId="51" xfId="0" applyNumberFormat="1" applyFont="1" applyFill="1" applyBorder="1" applyAlignment="1">
      <alignment horizontal="center"/>
    </xf>
    <xf numFmtId="4" fontId="1" fillId="32" borderId="39" xfId="0" applyNumberFormat="1" applyFont="1" applyFill="1" applyBorder="1" applyAlignment="1">
      <alignment horizontal="center" vertical="center"/>
    </xf>
    <xf numFmtId="202" fontId="0" fillId="37" borderId="39" xfId="0" applyNumberFormat="1" applyFill="1" applyBorder="1" applyAlignment="1">
      <alignment horizontal="center"/>
    </xf>
    <xf numFmtId="4" fontId="2" fillId="7" borderId="39" xfId="0" applyNumberFormat="1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1" xfId="0" applyFont="1" applyBorder="1" applyAlignment="1">
      <alignment/>
    </xf>
    <xf numFmtId="4" fontId="2" fillId="37" borderId="51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/>
    </xf>
    <xf numFmtId="4" fontId="1" fillId="32" borderId="51" xfId="0" applyNumberFormat="1" applyFont="1" applyFill="1" applyBorder="1" applyAlignment="1">
      <alignment horizontal="center" vertical="top" wrapText="1"/>
    </xf>
    <xf numFmtId="4" fontId="2" fillId="32" borderId="47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7" borderId="61" xfId="0" applyNumberFormat="1" applyFont="1" applyFill="1" applyBorder="1" applyAlignment="1">
      <alignment horizontal="center"/>
    </xf>
    <xf numFmtId="4" fontId="2" fillId="37" borderId="74" xfId="0" applyNumberFormat="1" applyFont="1" applyFill="1" applyBorder="1" applyAlignment="1">
      <alignment horizontal="center"/>
    </xf>
    <xf numFmtId="4" fontId="2" fillId="7" borderId="75" xfId="0" applyNumberFormat="1" applyFont="1" applyFill="1" applyBorder="1" applyAlignment="1">
      <alignment horizontal="center"/>
    </xf>
    <xf numFmtId="4" fontId="2" fillId="7" borderId="47" xfId="0" applyNumberFormat="1" applyFont="1" applyFill="1" applyBorder="1" applyAlignment="1">
      <alignment horizontal="center"/>
    </xf>
    <xf numFmtId="4" fontId="2" fillId="7" borderId="74" xfId="0" applyNumberFormat="1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4" fontId="2" fillId="0" borderId="77" xfId="0" applyNumberFormat="1" applyFont="1" applyFill="1" applyBorder="1" applyAlignment="1">
      <alignment/>
    </xf>
    <xf numFmtId="4" fontId="2" fillId="32" borderId="77" xfId="0" applyNumberFormat="1" applyFont="1" applyFill="1" applyBorder="1" applyAlignment="1">
      <alignment horizontal="center"/>
    </xf>
    <xf numFmtId="4" fontId="1" fillId="32" borderId="77" xfId="0" applyNumberFormat="1" applyFont="1" applyFill="1" applyBorder="1" applyAlignment="1">
      <alignment horizontal="center" vertical="center"/>
    </xf>
    <xf numFmtId="4" fontId="2" fillId="32" borderId="37" xfId="0" applyNumberFormat="1" applyFont="1" applyFill="1" applyBorder="1" applyAlignment="1">
      <alignment horizontal="center"/>
    </xf>
    <xf numFmtId="4" fontId="2" fillId="37" borderId="76" xfId="0" applyNumberFormat="1" applyFont="1" applyFill="1" applyBorder="1" applyAlignment="1">
      <alignment horizontal="center"/>
    </xf>
    <xf numFmtId="4" fontId="2" fillId="37" borderId="77" xfId="0" applyNumberFormat="1" applyFont="1" applyFill="1" applyBorder="1" applyAlignment="1">
      <alignment horizontal="center"/>
    </xf>
    <xf numFmtId="4" fontId="2" fillId="37" borderId="78" xfId="0" applyNumberFormat="1" applyFont="1" applyFill="1" applyBorder="1" applyAlignment="1">
      <alignment horizontal="center"/>
    </xf>
    <xf numFmtId="4" fontId="2" fillId="7" borderId="79" xfId="0" applyNumberFormat="1" applyFont="1" applyFill="1" applyBorder="1" applyAlignment="1">
      <alignment horizontal="center"/>
    </xf>
    <xf numFmtId="4" fontId="2" fillId="7" borderId="77" xfId="0" applyNumberFormat="1" applyFont="1" applyFill="1" applyBorder="1" applyAlignment="1">
      <alignment horizontal="center"/>
    </xf>
    <xf numFmtId="4" fontId="2" fillId="7" borderId="7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3" fillId="0" borderId="43" xfId="0" applyFont="1" applyBorder="1" applyAlignment="1">
      <alignment horizontal="center" vertical="center"/>
    </xf>
    <xf numFmtId="4" fontId="0" fillId="32" borderId="41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7" borderId="43" xfId="0" applyNumberFormat="1" applyFont="1" applyFill="1" applyBorder="1" applyAlignment="1">
      <alignment horizontal="center"/>
    </xf>
    <xf numFmtId="4" fontId="2" fillId="37" borderId="41" xfId="0" applyNumberFormat="1" applyFont="1" applyFill="1" applyBorder="1" applyAlignment="1">
      <alignment horizontal="center"/>
    </xf>
    <xf numFmtId="4" fontId="2" fillId="7" borderId="73" xfId="0" applyNumberFormat="1" applyFont="1" applyFill="1" applyBorder="1" applyAlignment="1">
      <alignment horizontal="center"/>
    </xf>
    <xf numFmtId="4" fontId="2" fillId="7" borderId="41" xfId="0" applyNumberFormat="1" applyFont="1" applyFill="1" applyBorder="1" applyAlignment="1">
      <alignment horizontal="center"/>
    </xf>
    <xf numFmtId="4" fontId="1" fillId="37" borderId="39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wrapText="1"/>
    </xf>
    <xf numFmtId="202" fontId="1" fillId="32" borderId="5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2" fontId="1" fillId="8" borderId="51" xfId="0" applyNumberFormat="1" applyFont="1" applyFill="1" applyBorder="1" applyAlignment="1">
      <alignment/>
    </xf>
    <xf numFmtId="0" fontId="1" fillId="8" borderId="67" xfId="0" applyFont="1" applyFill="1" applyBorder="1" applyAlignment="1">
      <alignment horizontal="center"/>
    </xf>
    <xf numFmtId="0" fontId="1" fillId="8" borderId="51" xfId="0" applyFont="1" applyFill="1" applyBorder="1" applyAlignment="1">
      <alignment/>
    </xf>
    <xf numFmtId="201" fontId="1" fillId="32" borderId="51" xfId="0" applyNumberFormat="1" applyFont="1" applyFill="1" applyBorder="1" applyAlignment="1">
      <alignment horizontal="center"/>
    </xf>
    <xf numFmtId="203" fontId="10" fillId="37" borderId="41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47" xfId="0" applyFont="1" applyBorder="1" applyAlignment="1">
      <alignment/>
    </xf>
    <xf numFmtId="203" fontId="11" fillId="37" borderId="47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203" fontId="8" fillId="37" borderId="60" xfId="0" applyNumberFormat="1" applyFont="1" applyFill="1" applyBorder="1" applyAlignment="1">
      <alignment horizontal="center" vertical="center"/>
    </xf>
    <xf numFmtId="4" fontId="0" fillId="7" borderId="60" xfId="0" applyNumberFormat="1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1" xfId="0" applyFont="1" applyBorder="1" applyAlignment="1">
      <alignment/>
    </xf>
    <xf numFmtId="203" fontId="8" fillId="37" borderId="4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wrapText="1"/>
    </xf>
    <xf numFmtId="0" fontId="2" fillId="0" borderId="51" xfId="0" applyFont="1" applyBorder="1" applyAlignment="1">
      <alignment/>
    </xf>
    <xf numFmtId="203" fontId="10" fillId="37" borderId="5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4" fontId="7" fillId="32" borderId="53" xfId="0" applyNumberFormat="1" applyFont="1" applyFill="1" applyBorder="1" applyAlignment="1">
      <alignment horizontal="center" vertical="center" wrapText="1"/>
    </xf>
    <xf numFmtId="4" fontId="7" fillId="32" borderId="51" xfId="0" applyNumberFormat="1" applyFont="1" applyFill="1" applyBorder="1" applyAlignment="1">
      <alignment horizontal="center" vertical="center" wrapText="1"/>
    </xf>
    <xf numFmtId="204" fontId="2" fillId="32" borderId="43" xfId="0" applyNumberFormat="1" applyFont="1" applyFill="1" applyBorder="1" applyAlignment="1">
      <alignment horizontal="center" vertical="center"/>
    </xf>
    <xf numFmtId="204" fontId="2" fillId="32" borderId="80" xfId="0" applyNumberFormat="1" applyFont="1" applyFill="1" applyBorder="1" applyAlignment="1">
      <alignment horizontal="center" vertical="center"/>
    </xf>
    <xf numFmtId="204" fontId="2" fillId="32" borderId="81" xfId="0" applyNumberFormat="1" applyFont="1" applyFill="1" applyBorder="1" applyAlignment="1">
      <alignment horizontal="center" vertical="center"/>
    </xf>
    <xf numFmtId="4" fontId="0" fillId="7" borderId="32" xfId="0" applyNumberFormat="1" applyFont="1" applyFill="1" applyBorder="1" applyAlignment="1">
      <alignment horizontal="center"/>
    </xf>
    <xf numFmtId="4" fontId="0" fillId="7" borderId="51" xfId="0" applyNumberFormat="1" applyFont="1" applyFill="1" applyBorder="1" applyAlignment="1">
      <alignment horizontal="center"/>
    </xf>
    <xf numFmtId="4" fontId="0" fillId="37" borderId="53" xfId="0" applyNumberFormat="1" applyFont="1" applyFill="1" applyBorder="1" applyAlignment="1">
      <alignment horizontal="center"/>
    </xf>
    <xf numFmtId="202" fontId="0" fillId="37" borderId="39" xfId="0" applyNumberFormat="1" applyFont="1" applyFill="1" applyBorder="1" applyAlignment="1">
      <alignment horizontal="center"/>
    </xf>
    <xf numFmtId="4" fontId="0" fillId="32" borderId="53" xfId="0" applyNumberFormat="1" applyFont="1" applyFill="1" applyBorder="1" applyAlignment="1">
      <alignment horizontal="center" vertical="top" wrapText="1"/>
    </xf>
    <xf numFmtId="4" fontId="0" fillId="32" borderId="53" xfId="0" applyNumberFormat="1" applyFont="1" applyFill="1" applyBorder="1" applyAlignment="1">
      <alignment horizontal="center" vertical="center" wrapText="1"/>
    </xf>
    <xf numFmtId="189" fontId="1" fillId="37" borderId="53" xfId="0" applyNumberFormat="1" applyFont="1" applyFill="1" applyBorder="1" applyAlignment="1">
      <alignment horizontal="center"/>
    </xf>
    <xf numFmtId="202" fontId="1" fillId="32" borderId="13" xfId="0" applyNumberFormat="1" applyFont="1" applyFill="1" applyBorder="1" applyAlignment="1">
      <alignment horizontal="center" vertical="center"/>
    </xf>
    <xf numFmtId="202" fontId="1" fillId="32" borderId="56" xfId="0" applyNumberFormat="1" applyFont="1" applyFill="1" applyBorder="1" applyAlignment="1">
      <alignment horizontal="center" vertic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4" fontId="2" fillId="32" borderId="50" xfId="0" applyNumberFormat="1" applyFont="1" applyFill="1" applyBorder="1" applyAlignment="1">
      <alignment horizontal="center"/>
    </xf>
    <xf numFmtId="4" fontId="0" fillId="32" borderId="11" xfId="0" applyNumberFormat="1" applyFont="1" applyFill="1" applyBorder="1" applyAlignment="1">
      <alignment horizontal="center"/>
    </xf>
    <xf numFmtId="4" fontId="1" fillId="32" borderId="79" xfId="0" applyNumberFormat="1" applyFont="1" applyFill="1" applyBorder="1" applyAlignment="1">
      <alignment horizontal="center" vertical="center"/>
    </xf>
    <xf numFmtId="204" fontId="2" fillId="32" borderId="26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" fontId="2" fillId="8" borderId="29" xfId="0" applyNumberFormat="1" applyFont="1" applyFill="1" applyBorder="1" applyAlignment="1">
      <alignment horizontal="center" vertical="center" wrapText="1"/>
    </xf>
    <xf numFmtId="4" fontId="2" fillId="8" borderId="82" xfId="0" applyNumberFormat="1" applyFont="1" applyFill="1" applyBorder="1" applyAlignment="1">
      <alignment horizontal="center" vertical="center" wrapText="1"/>
    </xf>
    <xf numFmtId="4" fontId="7" fillId="8" borderId="29" xfId="0" applyNumberFormat="1" applyFont="1" applyFill="1" applyBorder="1" applyAlignment="1">
      <alignment horizontal="center" vertical="center" wrapText="1"/>
    </xf>
    <xf numFmtId="4" fontId="7" fillId="8" borderId="82" xfId="0" applyNumberFormat="1" applyFont="1" applyFill="1" applyBorder="1" applyAlignment="1">
      <alignment horizontal="center" vertical="center" wrapText="1"/>
    </xf>
    <xf numFmtId="4" fontId="2" fillId="13" borderId="29" xfId="0" applyNumberFormat="1" applyFont="1" applyFill="1" applyBorder="1" applyAlignment="1">
      <alignment horizontal="center" vertical="center" wrapText="1"/>
    </xf>
    <xf numFmtId="4" fontId="2" fillId="13" borderId="82" xfId="0" applyNumberFormat="1" applyFont="1" applyFill="1" applyBorder="1" applyAlignment="1">
      <alignment horizontal="center" vertical="center" wrapText="1"/>
    </xf>
    <xf numFmtId="4" fontId="7" fillId="13" borderId="29" xfId="0" applyNumberFormat="1" applyFont="1" applyFill="1" applyBorder="1" applyAlignment="1">
      <alignment horizontal="center" vertical="center" wrapText="1"/>
    </xf>
    <xf numFmtId="4" fontId="7" fillId="13" borderId="82" xfId="0" applyNumberFormat="1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83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83" xfId="0" applyFont="1" applyFill="1" applyBorder="1" applyAlignment="1">
      <alignment horizontal="center"/>
    </xf>
    <xf numFmtId="0" fontId="3" fillId="0" borderId="7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4" fontId="2" fillId="32" borderId="44" xfId="0" applyNumberFormat="1" applyFont="1" applyFill="1" applyBorder="1" applyAlignment="1">
      <alignment horizontal="center" vertical="center" wrapText="1"/>
    </xf>
    <xf numFmtId="4" fontId="2" fillId="32" borderId="46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4" fontId="2" fillId="32" borderId="85" xfId="0" applyNumberFormat="1" applyFont="1" applyFill="1" applyBorder="1" applyAlignment="1">
      <alignment horizontal="center" vertical="center" wrapText="1"/>
    </xf>
    <xf numFmtId="4" fontId="7" fillId="32" borderId="20" xfId="0" applyNumberFormat="1" applyFont="1" applyFill="1" applyBorder="1" applyAlignment="1">
      <alignment horizontal="center" vertical="center" wrapText="1"/>
    </xf>
    <xf numFmtId="4" fontId="7" fillId="32" borderId="21" xfId="0" applyNumberFormat="1" applyFont="1" applyFill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4" fontId="2" fillId="32" borderId="82" xfId="0" applyNumberFormat="1" applyFont="1" applyFill="1" applyBorder="1" applyAlignment="1">
      <alignment horizontal="center" vertical="center" wrapText="1"/>
    </xf>
    <xf numFmtId="4" fontId="7" fillId="32" borderId="29" xfId="0" applyNumberFormat="1" applyFont="1" applyFill="1" applyBorder="1" applyAlignment="1">
      <alignment horizontal="center" vertical="center" wrapText="1"/>
    </xf>
    <xf numFmtId="4" fontId="7" fillId="32" borderId="82" xfId="0" applyNumberFormat="1" applyFont="1" applyFill="1" applyBorder="1" applyAlignment="1">
      <alignment horizontal="center" vertical="center" wrapText="1"/>
    </xf>
    <xf numFmtId="4" fontId="2" fillId="32" borderId="20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34" xfId="0" applyNumberFormat="1" applyFont="1" applyFill="1" applyBorder="1" applyAlignment="1">
      <alignment horizontal="center" vertical="center" wrapText="1"/>
    </xf>
    <xf numFmtId="4" fontId="7" fillId="32" borderId="86" xfId="0" applyNumberFormat="1" applyFont="1" applyFill="1" applyBorder="1" applyAlignment="1">
      <alignment horizontal="center" vertical="center" wrapText="1"/>
    </xf>
    <xf numFmtId="4" fontId="7" fillId="32" borderId="87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" fontId="2" fillId="32" borderId="52" xfId="0" applyNumberFormat="1" applyFont="1" applyFill="1" applyBorder="1" applyAlignment="1">
      <alignment horizontal="center" vertical="center" wrapText="1"/>
    </xf>
    <xf numFmtId="4" fontId="2" fillId="12" borderId="52" xfId="0" applyNumberFormat="1" applyFont="1" applyFill="1" applyBorder="1" applyAlignment="1">
      <alignment horizontal="center" vertical="center" wrapText="1"/>
    </xf>
    <xf numFmtId="4" fontId="2" fillId="13" borderId="52" xfId="0" applyNumberFormat="1" applyFont="1" applyFill="1" applyBorder="1" applyAlignment="1">
      <alignment horizontal="center" vertical="center" wrapText="1"/>
    </xf>
    <xf numFmtId="4" fontId="7" fillId="32" borderId="52" xfId="0" applyNumberFormat="1" applyFont="1" applyFill="1" applyBorder="1" applyAlignment="1">
      <alignment horizontal="center" vertical="center" wrapText="1"/>
    </xf>
    <xf numFmtId="4" fontId="7" fillId="13" borderId="52" xfId="0" applyNumberFormat="1" applyFont="1" applyFill="1" applyBorder="1" applyAlignment="1">
      <alignment horizontal="center" vertical="center" wrapText="1"/>
    </xf>
    <xf numFmtId="4" fontId="2" fillId="6" borderId="52" xfId="0" applyNumberFormat="1" applyFont="1" applyFill="1" applyBorder="1" applyAlignment="1">
      <alignment horizontal="center" vertical="center" wrapText="1"/>
    </xf>
    <xf numFmtId="4" fontId="7" fillId="6" borderId="52" xfId="0" applyNumberFormat="1" applyFont="1" applyFill="1" applyBorder="1" applyAlignment="1">
      <alignment horizontal="center" vertical="center" wrapText="1"/>
    </xf>
    <xf numFmtId="4" fontId="2" fillId="7" borderId="52" xfId="0" applyNumberFormat="1" applyFont="1" applyFill="1" applyBorder="1" applyAlignment="1">
      <alignment horizontal="center" vertical="center" wrapText="1"/>
    </xf>
    <xf numFmtId="4" fontId="7" fillId="7" borderId="52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" fontId="2" fillId="32" borderId="31" xfId="0" applyNumberFormat="1" applyFont="1" applyFill="1" applyBorder="1" applyAlignment="1">
      <alignment horizontal="center" vertical="center" wrapText="1"/>
    </xf>
    <xf numFmtId="4" fontId="2" fillId="32" borderId="32" xfId="0" applyNumberFormat="1" applyFont="1" applyFill="1" applyBorder="1" applyAlignment="1">
      <alignment horizontal="center" vertical="center" wrapText="1"/>
    </xf>
    <xf numFmtId="4" fontId="2" fillId="32" borderId="69" xfId="0" applyNumberFormat="1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32" borderId="38" xfId="0" applyNumberFormat="1" applyFont="1" applyFill="1" applyBorder="1" applyAlignment="1">
      <alignment horizontal="center" vertical="center" wrapText="1"/>
    </xf>
    <xf numFmtId="4" fontId="2" fillId="32" borderId="53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7" borderId="54" xfId="0" applyNumberFormat="1" applyFont="1" applyFill="1" applyBorder="1" applyAlignment="1">
      <alignment horizontal="center" vertical="center" wrapText="1"/>
    </xf>
    <xf numFmtId="4" fontId="2" fillId="37" borderId="53" xfId="0" applyNumberFormat="1" applyFont="1" applyFill="1" applyBorder="1" applyAlignment="1">
      <alignment horizontal="center" vertical="center" wrapText="1"/>
    </xf>
    <xf numFmtId="4" fontId="2" fillId="37" borderId="58" xfId="0" applyNumberFormat="1" applyFont="1" applyFill="1" applyBorder="1" applyAlignment="1">
      <alignment horizontal="center" vertical="center" wrapText="1"/>
    </xf>
    <xf numFmtId="4" fontId="2" fillId="7" borderId="56" xfId="0" applyNumberFormat="1" applyFont="1" applyFill="1" applyBorder="1" applyAlignment="1">
      <alignment horizontal="center" vertical="center" wrapText="1"/>
    </xf>
    <xf numFmtId="4" fontId="2" fillId="7" borderId="53" xfId="0" applyNumberFormat="1" applyFont="1" applyFill="1" applyBorder="1" applyAlignment="1">
      <alignment horizontal="center" vertical="center" wrapText="1"/>
    </xf>
    <xf numFmtId="4" fontId="2" fillId="7" borderId="58" xfId="0" applyNumberFormat="1" applyFont="1" applyFill="1" applyBorder="1" applyAlignment="1">
      <alignment horizontal="center" vertical="center" wrapText="1"/>
    </xf>
    <xf numFmtId="4" fontId="7" fillId="32" borderId="53" xfId="0" applyNumberFormat="1" applyFont="1" applyFill="1" applyBorder="1" applyAlignment="1">
      <alignment horizontal="center" vertical="center" wrapText="1"/>
    </xf>
    <xf numFmtId="4" fontId="7" fillId="32" borderId="51" xfId="0" applyNumberFormat="1" applyFont="1" applyFill="1" applyBorder="1" applyAlignment="1">
      <alignment horizontal="center" vertical="center" wrapText="1"/>
    </xf>
    <xf numFmtId="4" fontId="2" fillId="32" borderId="51" xfId="0" applyNumberFormat="1" applyFont="1" applyFill="1" applyBorder="1" applyAlignment="1">
      <alignment horizontal="center" vertical="center" wrapText="1"/>
    </xf>
    <xf numFmtId="4" fontId="7" fillId="7" borderId="58" xfId="0" applyNumberFormat="1" applyFont="1" applyFill="1" applyBorder="1" applyAlignment="1">
      <alignment horizontal="center" vertical="center" wrapText="1"/>
    </xf>
    <xf numFmtId="4" fontId="7" fillId="7" borderId="71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42" xfId="0" applyNumberFormat="1" applyFont="1" applyFill="1" applyBorder="1" applyAlignment="1">
      <alignment horizontal="center" vertical="center" wrapText="1"/>
    </xf>
    <xf numFmtId="4" fontId="2" fillId="37" borderId="51" xfId="0" applyNumberFormat="1" applyFont="1" applyFill="1" applyBorder="1" applyAlignment="1">
      <alignment horizontal="center" vertical="center" wrapText="1"/>
    </xf>
    <xf numFmtId="4" fontId="7" fillId="37" borderId="58" xfId="0" applyNumberFormat="1" applyFont="1" applyFill="1" applyBorder="1" applyAlignment="1">
      <alignment horizontal="center" vertical="center" wrapText="1"/>
    </xf>
    <xf numFmtId="4" fontId="7" fillId="37" borderId="71" xfId="0" applyNumberFormat="1" applyFont="1" applyFill="1" applyBorder="1" applyAlignment="1">
      <alignment horizontal="center" vertical="center" wrapText="1"/>
    </xf>
    <xf numFmtId="4" fontId="2" fillId="7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122"/>
  <sheetViews>
    <sheetView zoomScale="115" zoomScaleNormal="115" zoomScaleSheetLayoutView="100" zoomScalePageLayoutView="0" workbookViewId="0" topLeftCell="A1">
      <pane xSplit="2" ySplit="11" topLeftCell="C1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34" sqref="B134:B135"/>
    </sheetView>
  </sheetViews>
  <sheetFormatPr defaultColWidth="9.00390625" defaultRowHeight="12.75"/>
  <cols>
    <col min="1" max="1" width="4.25390625" style="1" customWidth="1"/>
    <col min="2" max="2" width="34.75390625" style="1" customWidth="1"/>
    <col min="3" max="3" width="12.125" style="1" hidden="1" customWidth="1"/>
    <col min="4" max="4" width="9.75390625" style="1" customWidth="1"/>
    <col min="5" max="6" width="10.625" style="1" hidden="1" customWidth="1"/>
    <col min="7" max="7" width="12.00390625" style="51" customWidth="1"/>
    <col min="8" max="8" width="12.00390625" style="1" customWidth="1"/>
    <col min="9" max="9" width="11.875" style="1" hidden="1" customWidth="1"/>
    <col min="10" max="10" width="12.25390625" style="1" hidden="1" customWidth="1"/>
    <col min="11" max="11" width="12.375" style="1" hidden="1" customWidth="1"/>
    <col min="12" max="12" width="11.25390625" style="1" hidden="1" customWidth="1"/>
    <col min="13" max="13" width="9.75390625" style="1" customWidth="1"/>
    <col min="14" max="14" width="14.125" style="51" customWidth="1"/>
    <col min="15" max="15" width="12.00390625" style="1" customWidth="1"/>
    <col min="16" max="16" width="11.00390625" style="1" customWidth="1"/>
    <col min="17" max="17" width="13.00390625" style="51" customWidth="1"/>
    <col min="18" max="18" width="12.75390625" style="1" customWidth="1"/>
    <col min="19" max="16384" width="9.125" style="1" customWidth="1"/>
  </cols>
  <sheetData>
    <row r="1" spans="1:18" ht="13.5" thickBot="1">
      <c r="A1" s="528" t="s">
        <v>99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</row>
    <row r="2" spans="1:18" ht="16.5" customHeight="1" thickBot="1">
      <c r="A2" s="13"/>
      <c r="B2" s="543" t="s">
        <v>0</v>
      </c>
      <c r="C2" s="34"/>
      <c r="D2" s="546" t="s">
        <v>85</v>
      </c>
      <c r="E2" s="547"/>
      <c r="F2" s="547"/>
      <c r="G2" s="547"/>
      <c r="H2" s="547"/>
      <c r="I2" s="547"/>
      <c r="J2" s="547"/>
      <c r="K2" s="548"/>
      <c r="L2" s="549"/>
      <c r="M2" s="540" t="s">
        <v>86</v>
      </c>
      <c r="N2" s="541"/>
      <c r="O2" s="542"/>
      <c r="P2" s="537" t="s">
        <v>87</v>
      </c>
      <c r="Q2" s="538"/>
      <c r="R2" s="539"/>
    </row>
    <row r="3" spans="1:18" ht="15.75" customHeight="1">
      <c r="A3" s="14"/>
      <c r="B3" s="544"/>
      <c r="C3" s="35"/>
      <c r="D3" s="550" t="s">
        <v>90</v>
      </c>
      <c r="E3" s="32"/>
      <c r="F3" s="32"/>
      <c r="G3" s="552" t="s">
        <v>123</v>
      </c>
      <c r="H3" s="554" t="s">
        <v>124</v>
      </c>
      <c r="I3" s="558" t="s">
        <v>126</v>
      </c>
      <c r="J3" s="556" t="s">
        <v>52</v>
      </c>
      <c r="K3" s="554" t="s">
        <v>53</v>
      </c>
      <c r="L3" s="559" t="s">
        <v>54</v>
      </c>
      <c r="M3" s="85"/>
      <c r="N3" s="529" t="s">
        <v>123</v>
      </c>
      <c r="O3" s="531" t="s">
        <v>124</v>
      </c>
      <c r="P3" s="49"/>
      <c r="Q3" s="533" t="s">
        <v>123</v>
      </c>
      <c r="R3" s="535" t="s">
        <v>124</v>
      </c>
    </row>
    <row r="4" spans="1:18" ht="33.75" customHeight="1" thickBot="1">
      <c r="A4" s="15"/>
      <c r="B4" s="545"/>
      <c r="C4" s="36" t="s">
        <v>125</v>
      </c>
      <c r="D4" s="551"/>
      <c r="E4" s="33" t="s">
        <v>86</v>
      </c>
      <c r="F4" s="33" t="s">
        <v>87</v>
      </c>
      <c r="G4" s="553"/>
      <c r="H4" s="555"/>
      <c r="I4" s="553"/>
      <c r="J4" s="557"/>
      <c r="K4" s="555"/>
      <c r="L4" s="560"/>
      <c r="M4" s="86" t="s">
        <v>89</v>
      </c>
      <c r="N4" s="530"/>
      <c r="O4" s="532"/>
      <c r="P4" s="54" t="s">
        <v>88</v>
      </c>
      <c r="Q4" s="534"/>
      <c r="R4" s="536"/>
    </row>
    <row r="5" spans="1:18" ht="16.5" customHeight="1" thickBot="1">
      <c r="A5" s="3">
        <v>211</v>
      </c>
      <c r="B5" s="21" t="s">
        <v>27</v>
      </c>
      <c r="C5" s="37"/>
      <c r="D5" s="102"/>
      <c r="E5" s="102"/>
      <c r="F5" s="102"/>
      <c r="G5" s="103"/>
      <c r="H5" s="104">
        <f>G5-D5</f>
        <v>0</v>
      </c>
      <c r="I5" s="103"/>
      <c r="J5" s="170"/>
      <c r="K5" s="104">
        <f>G5-D5-I5</f>
        <v>0</v>
      </c>
      <c r="L5" s="104">
        <f>G5-J5</f>
        <v>0</v>
      </c>
      <c r="M5" s="87"/>
      <c r="N5" s="171">
        <v>26669000</v>
      </c>
      <c r="O5" s="88">
        <f>N5-M5</f>
        <v>26669000</v>
      </c>
      <c r="P5" s="40"/>
      <c r="Q5" s="84">
        <v>85500</v>
      </c>
      <c r="R5" s="41">
        <f>Q5-P5</f>
        <v>85500</v>
      </c>
    </row>
    <row r="6" spans="1:18" ht="16.5" thickBot="1">
      <c r="A6" s="80">
        <v>212</v>
      </c>
      <c r="B6" s="81" t="s">
        <v>3</v>
      </c>
      <c r="C6" s="66">
        <f>D6+E6+F6</f>
        <v>0</v>
      </c>
      <c r="D6" s="108">
        <f>E6+F6+G6</f>
        <v>0</v>
      </c>
      <c r="E6" s="108">
        <f aca="true" t="shared" si="0" ref="E6:R6">F6+G6+H6</f>
        <v>0</v>
      </c>
      <c r="F6" s="108">
        <f t="shared" si="0"/>
        <v>0</v>
      </c>
      <c r="G6" s="108">
        <f t="shared" si="0"/>
        <v>0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68">
        <f t="shared" si="0"/>
        <v>0</v>
      </c>
      <c r="Q6" s="68">
        <f t="shared" si="0"/>
        <v>0</v>
      </c>
      <c r="R6" s="68">
        <f t="shared" si="0"/>
        <v>0</v>
      </c>
    </row>
    <row r="7" spans="1:18" ht="12.75">
      <c r="A7" s="28"/>
      <c r="B7" s="59"/>
      <c r="C7" s="69">
        <f aca="true" t="shared" si="1" ref="C7:C78">D7+E7+F7</f>
        <v>0</v>
      </c>
      <c r="D7" s="172"/>
      <c r="E7" s="172"/>
      <c r="F7" s="172"/>
      <c r="G7" s="63"/>
      <c r="H7" s="107">
        <f>G7-D7</f>
        <v>0</v>
      </c>
      <c r="I7" s="7"/>
      <c r="J7" s="164"/>
      <c r="K7" s="7">
        <f>G7-D7-I7</f>
        <v>0</v>
      </c>
      <c r="L7" s="7">
        <f>G7-J7</f>
        <v>0</v>
      </c>
      <c r="M7" s="173"/>
      <c r="N7" s="146"/>
      <c r="O7" s="96">
        <f>N7-M7</f>
        <v>0</v>
      </c>
      <c r="P7" s="174"/>
      <c r="Q7" s="148"/>
      <c r="R7" s="55">
        <f>Q7-P7</f>
        <v>0</v>
      </c>
    </row>
    <row r="8" spans="1:18" ht="12.75">
      <c r="A8" s="110"/>
      <c r="B8" s="111" t="s">
        <v>15</v>
      </c>
      <c r="C8" s="38">
        <f t="shared" si="1"/>
        <v>0</v>
      </c>
      <c r="D8" s="166"/>
      <c r="E8" s="166"/>
      <c r="F8" s="166"/>
      <c r="G8" s="112"/>
      <c r="H8" s="5">
        <f>G8-D8</f>
        <v>0</v>
      </c>
      <c r="I8" s="8"/>
      <c r="J8" s="166"/>
      <c r="K8" s="8">
        <f>G8-D8-I8</f>
        <v>0</v>
      </c>
      <c r="L8" s="8">
        <f>G8-J8</f>
        <v>0</v>
      </c>
      <c r="M8" s="116"/>
      <c r="N8" s="167"/>
      <c r="O8" s="89">
        <f>N8-M8</f>
        <v>0</v>
      </c>
      <c r="P8" s="168"/>
      <c r="Q8" s="169"/>
      <c r="R8" s="42">
        <f>Q8-P8</f>
        <v>0</v>
      </c>
    </row>
    <row r="9" spans="1:18" ht="13.5" thickBot="1">
      <c r="A9" s="28"/>
      <c r="B9" s="143"/>
      <c r="C9" s="69">
        <f t="shared" si="1"/>
        <v>0</v>
      </c>
      <c r="D9" s="144"/>
      <c r="E9" s="144"/>
      <c r="F9" s="144"/>
      <c r="G9" s="63"/>
      <c r="H9" s="107">
        <f>G9-D9</f>
        <v>0</v>
      </c>
      <c r="I9" s="7"/>
      <c r="J9" s="165"/>
      <c r="K9" s="7">
        <f>G9-D9-I9</f>
        <v>0</v>
      </c>
      <c r="L9" s="7">
        <f>G9-J9</f>
        <v>0</v>
      </c>
      <c r="M9" s="145"/>
      <c r="N9" s="146"/>
      <c r="O9" s="96">
        <f>N9-M9</f>
        <v>0</v>
      </c>
      <c r="P9" s="147"/>
      <c r="Q9" s="148"/>
      <c r="R9" s="55">
        <f>Q9-P9</f>
        <v>0</v>
      </c>
    </row>
    <row r="10" spans="1:18" ht="15.75">
      <c r="A10" s="150">
        <v>213</v>
      </c>
      <c r="B10" s="151" t="s">
        <v>28</v>
      </c>
      <c r="C10" s="152">
        <f t="shared" si="1"/>
        <v>0</v>
      </c>
      <c r="D10" s="105"/>
      <c r="E10" s="105"/>
      <c r="F10" s="105"/>
      <c r="G10" s="105"/>
      <c r="H10" s="104">
        <f>G10-D10</f>
        <v>0</v>
      </c>
      <c r="I10" s="153"/>
      <c r="J10" s="154"/>
      <c r="K10" s="105">
        <f>G10-D10-I10</f>
        <v>0</v>
      </c>
      <c r="L10" s="105">
        <f>G10-J10</f>
        <v>0</v>
      </c>
      <c r="M10" s="155"/>
      <c r="N10" s="156">
        <f>8054000-3900</f>
        <v>8050100</v>
      </c>
      <c r="O10" s="88">
        <f>N10-M10</f>
        <v>8050100</v>
      </c>
      <c r="P10" s="157"/>
      <c r="Q10" s="157">
        <v>26000</v>
      </c>
      <c r="R10" s="41">
        <f>Q10-P10</f>
        <v>26000</v>
      </c>
    </row>
    <row r="11" spans="1:18" ht="16.5" thickBot="1">
      <c r="A11" s="158">
        <v>221</v>
      </c>
      <c r="B11" s="159" t="s">
        <v>1</v>
      </c>
      <c r="C11" s="160">
        <f t="shared" si="1"/>
        <v>0</v>
      </c>
      <c r="D11" s="161">
        <f>SUM(D12:D14)</f>
        <v>0</v>
      </c>
      <c r="E11" s="161">
        <f aca="true" t="shared" si="2" ref="E11:R11">SUM(E12:E14)</f>
        <v>0</v>
      </c>
      <c r="F11" s="161">
        <f t="shared" si="2"/>
        <v>0</v>
      </c>
      <c r="G11" s="161">
        <f t="shared" si="2"/>
        <v>11040</v>
      </c>
      <c r="H11" s="161">
        <f t="shared" si="2"/>
        <v>11040</v>
      </c>
      <c r="I11" s="161">
        <f t="shared" si="2"/>
        <v>0</v>
      </c>
      <c r="J11" s="161">
        <f t="shared" si="2"/>
        <v>0</v>
      </c>
      <c r="K11" s="161">
        <f t="shared" si="2"/>
        <v>11040</v>
      </c>
      <c r="L11" s="161">
        <f t="shared" si="2"/>
        <v>11040</v>
      </c>
      <c r="M11" s="162">
        <f t="shared" si="2"/>
        <v>0</v>
      </c>
      <c r="N11" s="162">
        <f t="shared" si="2"/>
        <v>19200</v>
      </c>
      <c r="O11" s="162">
        <f t="shared" si="2"/>
        <v>19200</v>
      </c>
      <c r="P11" s="163">
        <f t="shared" si="2"/>
        <v>0</v>
      </c>
      <c r="Q11" s="163">
        <f t="shared" si="2"/>
        <v>6000</v>
      </c>
      <c r="R11" s="163">
        <f t="shared" si="2"/>
        <v>6000</v>
      </c>
    </row>
    <row r="12" spans="1:18" ht="12.75">
      <c r="A12" s="137"/>
      <c r="B12" s="59" t="s">
        <v>29</v>
      </c>
      <c r="C12" s="69">
        <f t="shared" si="1"/>
        <v>0</v>
      </c>
      <c r="D12" s="7"/>
      <c r="E12" s="7"/>
      <c r="F12" s="7"/>
      <c r="G12" s="139">
        <v>11040</v>
      </c>
      <c r="H12" s="107">
        <f>G12-D12</f>
        <v>11040</v>
      </c>
      <c r="I12" s="7"/>
      <c r="J12" s="29"/>
      <c r="K12" s="7">
        <f>G12-D12-I12</f>
        <v>11040</v>
      </c>
      <c r="L12" s="7">
        <f>G12-J12</f>
        <v>11040</v>
      </c>
      <c r="M12" s="94"/>
      <c r="N12" s="94"/>
      <c r="O12" s="96">
        <f>N12-M12</f>
        <v>0</v>
      </c>
      <c r="P12" s="47"/>
      <c r="Q12" s="149">
        <v>6000</v>
      </c>
      <c r="R12" s="55">
        <f>Q12-P12</f>
        <v>6000</v>
      </c>
    </row>
    <row r="13" spans="1:18" ht="12.75">
      <c r="A13" s="110"/>
      <c r="B13" s="111" t="s">
        <v>21</v>
      </c>
      <c r="C13" s="38">
        <f t="shared" si="1"/>
        <v>0</v>
      </c>
      <c r="D13" s="8"/>
      <c r="E13" s="8"/>
      <c r="F13" s="8"/>
      <c r="G13" s="8"/>
      <c r="H13" s="5">
        <f>G13-D13</f>
        <v>0</v>
      </c>
      <c r="I13" s="8"/>
      <c r="J13" s="112"/>
      <c r="K13" s="8">
        <f>G13-D13-I13</f>
        <v>0</v>
      </c>
      <c r="L13" s="8">
        <f>G13-J13</f>
        <v>0</v>
      </c>
      <c r="M13" s="92"/>
      <c r="N13" s="92">
        <v>19200</v>
      </c>
      <c r="O13" s="89">
        <f>N13-M13</f>
        <v>19200</v>
      </c>
      <c r="P13" s="45"/>
      <c r="Q13" s="45"/>
      <c r="R13" s="42">
        <f>Q13-P13</f>
        <v>0</v>
      </c>
    </row>
    <row r="14" spans="1:18" ht="13.5" thickBot="1">
      <c r="A14" s="59"/>
      <c r="B14" s="140" t="s">
        <v>81</v>
      </c>
      <c r="C14" s="69">
        <f t="shared" si="1"/>
        <v>0</v>
      </c>
      <c r="D14" s="7"/>
      <c r="E14" s="7"/>
      <c r="F14" s="7"/>
      <c r="G14" s="7"/>
      <c r="H14" s="107">
        <f>G14-D14</f>
        <v>0</v>
      </c>
      <c r="I14" s="7"/>
      <c r="J14" s="29"/>
      <c r="K14" s="7">
        <f>G14-D14-I14</f>
        <v>0</v>
      </c>
      <c r="L14" s="7">
        <f>G14-J14</f>
        <v>0</v>
      </c>
      <c r="M14" s="94"/>
      <c r="N14" s="94"/>
      <c r="O14" s="96">
        <f>N14-M14</f>
        <v>0</v>
      </c>
      <c r="P14" s="47"/>
      <c r="Q14" s="47"/>
      <c r="R14" s="55">
        <f>Q14-P14</f>
        <v>0</v>
      </c>
    </row>
    <row r="15" spans="1:18" ht="16.5" thickBot="1">
      <c r="A15" s="80">
        <v>222</v>
      </c>
      <c r="B15" s="81" t="s">
        <v>4</v>
      </c>
      <c r="C15" s="66">
        <f t="shared" si="1"/>
        <v>0</v>
      </c>
      <c r="D15" s="23">
        <f>SUM(D16:D18)</f>
        <v>0</v>
      </c>
      <c r="E15" s="23">
        <f aca="true" t="shared" si="3" ref="E15:R15">SUM(E16:E18)</f>
        <v>0</v>
      </c>
      <c r="F15" s="23">
        <f t="shared" si="3"/>
        <v>0</v>
      </c>
      <c r="G15" s="23">
        <f t="shared" si="3"/>
        <v>12500</v>
      </c>
      <c r="H15" s="23">
        <f t="shared" si="3"/>
        <v>12500</v>
      </c>
      <c r="I15" s="23">
        <f t="shared" si="3"/>
        <v>0</v>
      </c>
      <c r="J15" s="23">
        <f t="shared" si="3"/>
        <v>0</v>
      </c>
      <c r="K15" s="23">
        <f t="shared" si="3"/>
        <v>12500</v>
      </c>
      <c r="L15" s="23">
        <f t="shared" si="3"/>
        <v>12500</v>
      </c>
      <c r="M15" s="95">
        <f t="shared" si="3"/>
        <v>0</v>
      </c>
      <c r="N15" s="95">
        <f t="shared" si="3"/>
        <v>3000</v>
      </c>
      <c r="O15" s="95">
        <f t="shared" si="3"/>
        <v>3000</v>
      </c>
      <c r="P15" s="48">
        <f t="shared" si="3"/>
        <v>0</v>
      </c>
      <c r="Q15" s="48">
        <f t="shared" si="3"/>
        <v>0</v>
      </c>
      <c r="R15" s="48">
        <f t="shared" si="3"/>
        <v>0</v>
      </c>
    </row>
    <row r="16" spans="1:18" ht="12.75">
      <c r="A16" s="28"/>
      <c r="B16" s="59" t="s">
        <v>50</v>
      </c>
      <c r="C16" s="69">
        <f t="shared" si="1"/>
        <v>0</v>
      </c>
      <c r="D16" s="7"/>
      <c r="E16" s="7"/>
      <c r="F16" s="7"/>
      <c r="G16" s="141">
        <v>12500</v>
      </c>
      <c r="H16" s="107">
        <f>G16-D16</f>
        <v>12500</v>
      </c>
      <c r="I16" s="7"/>
      <c r="J16" s="29"/>
      <c r="K16" s="7">
        <f>G16-D16-I16</f>
        <v>12500</v>
      </c>
      <c r="L16" s="7">
        <f>G16-J16</f>
        <v>12500</v>
      </c>
      <c r="M16" s="94"/>
      <c r="N16" s="94">
        <v>3000</v>
      </c>
      <c r="O16" s="96">
        <f>N16-M16</f>
        <v>3000</v>
      </c>
      <c r="P16" s="47"/>
      <c r="Q16" s="47"/>
      <c r="R16" s="55">
        <f>Q16-P16</f>
        <v>0</v>
      </c>
    </row>
    <row r="17" spans="1:18" ht="12.75">
      <c r="A17" s="110"/>
      <c r="B17" s="111" t="s">
        <v>25</v>
      </c>
      <c r="C17" s="38">
        <f t="shared" si="1"/>
        <v>0</v>
      </c>
      <c r="D17" s="8"/>
      <c r="E17" s="8"/>
      <c r="F17" s="8"/>
      <c r="G17" s="8"/>
      <c r="H17" s="5">
        <f>G17-D17</f>
        <v>0</v>
      </c>
      <c r="I17" s="8"/>
      <c r="J17" s="112"/>
      <c r="K17" s="8">
        <f>G17-D17-I17</f>
        <v>0</v>
      </c>
      <c r="L17" s="8">
        <f>G17-J17</f>
        <v>0</v>
      </c>
      <c r="M17" s="92"/>
      <c r="N17" s="92"/>
      <c r="O17" s="89">
        <f>N17-M17</f>
        <v>0</v>
      </c>
      <c r="P17" s="45"/>
      <c r="Q17" s="45"/>
      <c r="R17" s="42">
        <f>Q17-P17</f>
        <v>0</v>
      </c>
    </row>
    <row r="18" spans="1:18" ht="13.5" thickBot="1">
      <c r="A18" s="28"/>
      <c r="B18" s="50" t="s">
        <v>66</v>
      </c>
      <c r="C18" s="69">
        <f t="shared" si="1"/>
        <v>0</v>
      </c>
      <c r="D18" s="7"/>
      <c r="E18" s="7"/>
      <c r="F18" s="7"/>
      <c r="G18" s="7"/>
      <c r="H18" s="107">
        <f>G18-D18</f>
        <v>0</v>
      </c>
      <c r="I18" s="7"/>
      <c r="J18" s="29"/>
      <c r="K18" s="7">
        <f>G18-D18-I18</f>
        <v>0</v>
      </c>
      <c r="L18" s="7">
        <f>G18-J18</f>
        <v>0</v>
      </c>
      <c r="M18" s="94"/>
      <c r="N18" s="94"/>
      <c r="O18" s="96">
        <f>N18-M18</f>
        <v>0</v>
      </c>
      <c r="P18" s="47"/>
      <c r="Q18" s="47"/>
      <c r="R18" s="55">
        <f>Q18-P18</f>
        <v>0</v>
      </c>
    </row>
    <row r="19" spans="1:18" ht="16.5" thickBot="1">
      <c r="A19" s="80">
        <v>223</v>
      </c>
      <c r="B19" s="81" t="s">
        <v>5</v>
      </c>
      <c r="C19" s="66">
        <f t="shared" si="1"/>
        <v>0</v>
      </c>
      <c r="D19" s="23">
        <f>SUM(D20:D23)</f>
        <v>0</v>
      </c>
      <c r="E19" s="23">
        <f aca="true" t="shared" si="4" ref="E19:R19">SUM(E20:E23)</f>
        <v>0</v>
      </c>
      <c r="F19" s="23">
        <f t="shared" si="4"/>
        <v>0</v>
      </c>
      <c r="G19" s="23">
        <f t="shared" si="4"/>
        <v>1809000</v>
      </c>
      <c r="H19" s="23">
        <f t="shared" si="4"/>
        <v>1809000</v>
      </c>
      <c r="I19" s="23">
        <f t="shared" si="4"/>
        <v>0</v>
      </c>
      <c r="J19" s="23">
        <f t="shared" si="4"/>
        <v>0</v>
      </c>
      <c r="K19" s="23">
        <f t="shared" si="4"/>
        <v>1809000</v>
      </c>
      <c r="L19" s="23">
        <f t="shared" si="4"/>
        <v>1809000</v>
      </c>
      <c r="M19" s="95">
        <f t="shared" si="4"/>
        <v>0</v>
      </c>
      <c r="N19" s="95">
        <f t="shared" si="4"/>
        <v>0</v>
      </c>
      <c r="O19" s="95">
        <f t="shared" si="4"/>
        <v>0</v>
      </c>
      <c r="P19" s="48">
        <f t="shared" si="4"/>
        <v>0</v>
      </c>
      <c r="Q19" s="48">
        <f t="shared" si="4"/>
        <v>108850</v>
      </c>
      <c r="R19" s="48">
        <f t="shared" si="4"/>
        <v>108850</v>
      </c>
    </row>
    <row r="20" spans="1:18" ht="12.75">
      <c r="A20" s="137"/>
      <c r="B20" s="59" t="s">
        <v>11</v>
      </c>
      <c r="C20" s="69">
        <f t="shared" si="1"/>
        <v>0</v>
      </c>
      <c r="D20" s="7"/>
      <c r="E20" s="7"/>
      <c r="F20" s="7"/>
      <c r="G20" s="142">
        <v>330000</v>
      </c>
      <c r="H20" s="107">
        <f>G20-D20</f>
        <v>330000</v>
      </c>
      <c r="I20" s="7"/>
      <c r="J20" s="29"/>
      <c r="K20" s="7">
        <f>G20-D20-I20</f>
        <v>330000</v>
      </c>
      <c r="L20" s="7">
        <f>G20-J20</f>
        <v>330000</v>
      </c>
      <c r="M20" s="94"/>
      <c r="N20" s="94"/>
      <c r="O20" s="96">
        <f>N20-M20</f>
        <v>0</v>
      </c>
      <c r="P20" s="47"/>
      <c r="Q20" s="47">
        <v>7500</v>
      </c>
      <c r="R20" s="55">
        <f>Q20-P20</f>
        <v>7500</v>
      </c>
    </row>
    <row r="21" spans="1:18" ht="12.75">
      <c r="A21" s="138"/>
      <c r="B21" s="111" t="s">
        <v>12</v>
      </c>
      <c r="C21" s="38">
        <f t="shared" si="1"/>
        <v>0</v>
      </c>
      <c r="D21" s="8"/>
      <c r="E21" s="8"/>
      <c r="F21" s="8"/>
      <c r="G21" s="125">
        <v>187000</v>
      </c>
      <c r="H21" s="5">
        <f>G21-D21</f>
        <v>187000</v>
      </c>
      <c r="I21" s="8"/>
      <c r="J21" s="112"/>
      <c r="K21" s="8">
        <f>G21-D21-I21</f>
        <v>187000</v>
      </c>
      <c r="L21" s="8">
        <f>G21-J21</f>
        <v>187000</v>
      </c>
      <c r="M21" s="92"/>
      <c r="N21" s="92"/>
      <c r="O21" s="89">
        <f>N21-M21</f>
        <v>0</v>
      </c>
      <c r="P21" s="45"/>
      <c r="Q21" s="45">
        <v>77350</v>
      </c>
      <c r="R21" s="42">
        <f>Q21-P21</f>
        <v>77350</v>
      </c>
    </row>
    <row r="22" spans="1:18" ht="12.75">
      <c r="A22" s="138"/>
      <c r="B22" s="111" t="s">
        <v>2</v>
      </c>
      <c r="C22" s="38">
        <f t="shared" si="1"/>
        <v>0</v>
      </c>
      <c r="D22" s="8"/>
      <c r="E22" s="8"/>
      <c r="F22" s="8"/>
      <c r="G22" s="124">
        <v>1292000</v>
      </c>
      <c r="H22" s="5">
        <f>G22-D22</f>
        <v>1292000</v>
      </c>
      <c r="I22" s="8"/>
      <c r="J22" s="112"/>
      <c r="K22" s="8">
        <f>G22-D22-I22</f>
        <v>1292000</v>
      </c>
      <c r="L22" s="8">
        <f>G22-J22</f>
        <v>1292000</v>
      </c>
      <c r="M22" s="92"/>
      <c r="N22" s="92"/>
      <c r="O22" s="89">
        <f>N22-M22</f>
        <v>0</v>
      </c>
      <c r="P22" s="45"/>
      <c r="Q22" s="45">
        <v>24000</v>
      </c>
      <c r="R22" s="42">
        <f>Q22-P22</f>
        <v>24000</v>
      </c>
    </row>
    <row r="23" spans="1:18" ht="13.5" thickBot="1">
      <c r="A23" s="28"/>
      <c r="B23" s="30" t="s">
        <v>72</v>
      </c>
      <c r="C23" s="69">
        <f t="shared" si="1"/>
        <v>0</v>
      </c>
      <c r="D23" s="7"/>
      <c r="E23" s="7"/>
      <c r="F23" s="7"/>
      <c r="G23" s="7"/>
      <c r="H23" s="107">
        <f>G23-D23</f>
        <v>0</v>
      </c>
      <c r="I23" s="7"/>
      <c r="J23" s="29"/>
      <c r="K23" s="7">
        <f>G23-D23-I23</f>
        <v>0</v>
      </c>
      <c r="L23" s="7">
        <f>G23-J23</f>
        <v>0</v>
      </c>
      <c r="M23" s="94"/>
      <c r="N23" s="94"/>
      <c r="O23" s="96">
        <f>N23-M23</f>
        <v>0</v>
      </c>
      <c r="P23" s="47"/>
      <c r="Q23" s="47"/>
      <c r="R23" s="55">
        <f>Q23-P23</f>
        <v>0</v>
      </c>
    </row>
    <row r="24" spans="1:18" ht="16.5" thickBot="1">
      <c r="A24" s="80">
        <v>225</v>
      </c>
      <c r="B24" s="81" t="s">
        <v>10</v>
      </c>
      <c r="C24" s="66">
        <f t="shared" si="1"/>
        <v>0</v>
      </c>
      <c r="D24" s="23">
        <f aca="true" t="shared" si="5" ref="D24:R24">SUM(D25:D50)</f>
        <v>0</v>
      </c>
      <c r="E24" s="23">
        <f t="shared" si="5"/>
        <v>0</v>
      </c>
      <c r="F24" s="23">
        <f t="shared" si="5"/>
        <v>0</v>
      </c>
      <c r="G24" s="23">
        <f t="shared" si="5"/>
        <v>3741903.1</v>
      </c>
      <c r="H24" s="23">
        <f t="shared" si="5"/>
        <v>3741903.1</v>
      </c>
      <c r="I24" s="23">
        <f t="shared" si="5"/>
        <v>0</v>
      </c>
      <c r="J24" s="23">
        <f t="shared" si="5"/>
        <v>0</v>
      </c>
      <c r="K24" s="23">
        <f t="shared" si="5"/>
        <v>3741903.1</v>
      </c>
      <c r="L24" s="23">
        <f t="shared" si="5"/>
        <v>3741903.1</v>
      </c>
      <c r="M24" s="95">
        <f t="shared" si="5"/>
        <v>0</v>
      </c>
      <c r="N24" s="95">
        <f t="shared" si="5"/>
        <v>5000</v>
      </c>
      <c r="O24" s="95">
        <f t="shared" si="5"/>
        <v>5000</v>
      </c>
      <c r="P24" s="48">
        <f t="shared" si="5"/>
        <v>0</v>
      </c>
      <c r="Q24" s="48">
        <f t="shared" si="5"/>
        <v>53850</v>
      </c>
      <c r="R24" s="48">
        <f t="shared" si="5"/>
        <v>53850</v>
      </c>
    </row>
    <row r="25" spans="1:18" ht="12.75">
      <c r="A25" s="28"/>
      <c r="B25" s="130" t="s">
        <v>13</v>
      </c>
      <c r="C25" s="69">
        <f t="shared" si="1"/>
        <v>0</v>
      </c>
      <c r="D25" s="7"/>
      <c r="E25" s="7"/>
      <c r="F25" s="7"/>
      <c r="G25" s="142">
        <v>9297.7</v>
      </c>
      <c r="H25" s="107">
        <f aca="true" t="shared" si="6" ref="H25:H50">G25-D25</f>
        <v>9297.7</v>
      </c>
      <c r="I25" s="7"/>
      <c r="J25" s="29"/>
      <c r="K25" s="7">
        <f aca="true" t="shared" si="7" ref="K25:K49">G25-D25-I25</f>
        <v>9297.7</v>
      </c>
      <c r="L25" s="7">
        <f aca="true" t="shared" si="8" ref="L25:L49">G25-J25</f>
        <v>9297.7</v>
      </c>
      <c r="M25" s="94"/>
      <c r="N25" s="94"/>
      <c r="O25" s="96">
        <f aca="true" t="shared" si="9" ref="O25:O50">N25-M25</f>
        <v>0</v>
      </c>
      <c r="P25" s="47"/>
      <c r="Q25" s="47"/>
      <c r="R25" s="55">
        <f aca="true" t="shared" si="10" ref="R25:R50">Q25-P25</f>
        <v>0</v>
      </c>
    </row>
    <row r="26" spans="1:18" ht="12.75">
      <c r="A26" s="110"/>
      <c r="B26" s="111" t="s">
        <v>40</v>
      </c>
      <c r="C26" s="38">
        <f t="shared" si="1"/>
        <v>0</v>
      </c>
      <c r="D26" s="8"/>
      <c r="E26" s="8"/>
      <c r="F26" s="8"/>
      <c r="G26" s="124">
        <v>26442</v>
      </c>
      <c r="H26" s="5">
        <f t="shared" si="6"/>
        <v>26442</v>
      </c>
      <c r="I26" s="8"/>
      <c r="J26" s="112"/>
      <c r="K26" s="8">
        <f t="shared" si="7"/>
        <v>26442</v>
      </c>
      <c r="L26" s="8">
        <f t="shared" si="8"/>
        <v>26442</v>
      </c>
      <c r="M26" s="92"/>
      <c r="N26" s="92"/>
      <c r="O26" s="89">
        <f t="shared" si="9"/>
        <v>0</v>
      </c>
      <c r="P26" s="45"/>
      <c r="Q26" s="45"/>
      <c r="R26" s="42">
        <f t="shared" si="10"/>
        <v>0</v>
      </c>
    </row>
    <row r="27" spans="1:18" ht="12.75">
      <c r="A27" s="110"/>
      <c r="B27" s="111" t="s">
        <v>23</v>
      </c>
      <c r="C27" s="38">
        <f t="shared" si="1"/>
        <v>0</v>
      </c>
      <c r="D27" s="8"/>
      <c r="E27" s="8"/>
      <c r="F27" s="8"/>
      <c r="G27" s="124">
        <v>210798</v>
      </c>
      <c r="H27" s="5">
        <f t="shared" si="6"/>
        <v>210798</v>
      </c>
      <c r="I27" s="8"/>
      <c r="J27" s="112"/>
      <c r="K27" s="8">
        <f t="shared" si="7"/>
        <v>210798</v>
      </c>
      <c r="L27" s="8">
        <f t="shared" si="8"/>
        <v>210798</v>
      </c>
      <c r="M27" s="92"/>
      <c r="N27" s="92"/>
      <c r="O27" s="89">
        <f t="shared" si="9"/>
        <v>0</v>
      </c>
      <c r="P27" s="45"/>
      <c r="Q27" s="131">
        <f>3500*1.1</f>
        <v>3850.0000000000005</v>
      </c>
      <c r="R27" s="42">
        <f t="shared" si="10"/>
        <v>3850.0000000000005</v>
      </c>
    </row>
    <row r="28" spans="1:18" ht="12.75">
      <c r="A28" s="110"/>
      <c r="B28" s="111" t="s">
        <v>24</v>
      </c>
      <c r="C28" s="38">
        <f t="shared" si="1"/>
        <v>0</v>
      </c>
      <c r="D28" s="8"/>
      <c r="E28" s="8"/>
      <c r="F28" s="8"/>
      <c r="G28" s="124">
        <v>108410.4</v>
      </c>
      <c r="H28" s="5">
        <f t="shared" si="6"/>
        <v>108410.4</v>
      </c>
      <c r="I28" s="8"/>
      <c r="J28" s="112"/>
      <c r="K28" s="8">
        <f t="shared" si="7"/>
        <v>108410.4</v>
      </c>
      <c r="L28" s="8">
        <f t="shared" si="8"/>
        <v>108410.4</v>
      </c>
      <c r="M28" s="92"/>
      <c r="N28" s="92"/>
      <c r="O28" s="89">
        <f t="shared" si="9"/>
        <v>0</v>
      </c>
      <c r="P28" s="45"/>
      <c r="Q28" s="45"/>
      <c r="R28" s="42">
        <f t="shared" si="10"/>
        <v>0</v>
      </c>
    </row>
    <row r="29" spans="1:18" ht="12.75">
      <c r="A29" s="110"/>
      <c r="B29" s="111" t="s">
        <v>38</v>
      </c>
      <c r="C29" s="38">
        <f t="shared" si="1"/>
        <v>0</v>
      </c>
      <c r="D29" s="8"/>
      <c r="E29" s="8"/>
      <c r="F29" s="8"/>
      <c r="G29" s="125">
        <v>29040</v>
      </c>
      <c r="H29" s="5">
        <f t="shared" si="6"/>
        <v>29040</v>
      </c>
      <c r="I29" s="8"/>
      <c r="J29" s="112"/>
      <c r="K29" s="8">
        <f t="shared" si="7"/>
        <v>29040</v>
      </c>
      <c r="L29" s="8">
        <f t="shared" si="8"/>
        <v>29040</v>
      </c>
      <c r="M29" s="92"/>
      <c r="N29" s="92"/>
      <c r="O29" s="89">
        <f t="shared" si="9"/>
        <v>0</v>
      </c>
      <c r="P29" s="45"/>
      <c r="Q29" s="45"/>
      <c r="R29" s="42">
        <f t="shared" si="10"/>
        <v>0</v>
      </c>
    </row>
    <row r="30" spans="1:18" ht="12.75">
      <c r="A30" s="110"/>
      <c r="B30" s="111" t="s">
        <v>41</v>
      </c>
      <c r="C30" s="38">
        <f t="shared" si="1"/>
        <v>0</v>
      </c>
      <c r="D30" s="8"/>
      <c r="E30" s="8"/>
      <c r="F30" s="8"/>
      <c r="G30" s="8">
        <v>3192515</v>
      </c>
      <c r="H30" s="5">
        <f t="shared" si="6"/>
        <v>3192515</v>
      </c>
      <c r="I30" s="8"/>
      <c r="J30" s="112"/>
      <c r="K30" s="8">
        <f t="shared" si="7"/>
        <v>3192515</v>
      </c>
      <c r="L30" s="8">
        <f t="shared" si="8"/>
        <v>3192515</v>
      </c>
      <c r="M30" s="92"/>
      <c r="N30" s="92"/>
      <c r="O30" s="89">
        <f t="shared" si="9"/>
        <v>0</v>
      </c>
      <c r="P30" s="45"/>
      <c r="Q30" s="45"/>
      <c r="R30" s="42">
        <f t="shared" si="10"/>
        <v>0</v>
      </c>
    </row>
    <row r="31" spans="1:18" ht="12.75">
      <c r="A31" s="110"/>
      <c r="B31" s="111" t="s">
        <v>20</v>
      </c>
      <c r="C31" s="38">
        <f t="shared" si="1"/>
        <v>0</v>
      </c>
      <c r="D31" s="8"/>
      <c r="E31" s="8"/>
      <c r="F31" s="8"/>
      <c r="G31" s="125">
        <v>1800</v>
      </c>
      <c r="H31" s="5">
        <f t="shared" si="6"/>
        <v>1800</v>
      </c>
      <c r="I31" s="8"/>
      <c r="J31" s="112"/>
      <c r="K31" s="8">
        <f t="shared" si="7"/>
        <v>1800</v>
      </c>
      <c r="L31" s="8">
        <f t="shared" si="8"/>
        <v>1800</v>
      </c>
      <c r="M31" s="92"/>
      <c r="N31" s="92"/>
      <c r="O31" s="89">
        <f t="shared" si="9"/>
        <v>0</v>
      </c>
      <c r="P31" s="45"/>
      <c r="Q31" s="45"/>
      <c r="R31" s="42">
        <f t="shared" si="10"/>
        <v>0</v>
      </c>
    </row>
    <row r="32" spans="1:18" ht="12.75">
      <c r="A32" s="110"/>
      <c r="B32" s="111" t="s">
        <v>91</v>
      </c>
      <c r="C32" s="38"/>
      <c r="D32" s="8"/>
      <c r="E32" s="8"/>
      <c r="F32" s="8"/>
      <c r="G32" s="8"/>
      <c r="H32" s="5">
        <f t="shared" si="6"/>
        <v>0</v>
      </c>
      <c r="I32" s="8"/>
      <c r="J32" s="112"/>
      <c r="K32" s="8"/>
      <c r="L32" s="8"/>
      <c r="M32" s="92"/>
      <c r="N32" s="92"/>
      <c r="O32" s="89">
        <f t="shared" si="9"/>
        <v>0</v>
      </c>
      <c r="P32" s="45"/>
      <c r="Q32" s="45"/>
      <c r="R32" s="42">
        <f t="shared" si="10"/>
        <v>0</v>
      </c>
    </row>
    <row r="33" spans="1:18" ht="12.75">
      <c r="A33" s="110"/>
      <c r="B33" s="114" t="s">
        <v>39</v>
      </c>
      <c r="C33" s="38">
        <f t="shared" si="1"/>
        <v>0</v>
      </c>
      <c r="D33" s="8"/>
      <c r="E33" s="8"/>
      <c r="F33" s="8"/>
      <c r="G33" s="8">
        <v>6000</v>
      </c>
      <c r="H33" s="5">
        <f t="shared" si="6"/>
        <v>6000</v>
      </c>
      <c r="I33" s="8"/>
      <c r="J33" s="112"/>
      <c r="K33" s="8">
        <f>G33-D33-I33</f>
        <v>6000</v>
      </c>
      <c r="L33" s="8">
        <f>G33-J33</f>
        <v>6000</v>
      </c>
      <c r="M33" s="92"/>
      <c r="N33" s="92"/>
      <c r="O33" s="89">
        <f t="shared" si="9"/>
        <v>0</v>
      </c>
      <c r="P33" s="45"/>
      <c r="Q33" s="45"/>
      <c r="R33" s="42">
        <f t="shared" si="10"/>
        <v>0</v>
      </c>
    </row>
    <row r="34" spans="1:18" ht="12.75">
      <c r="A34" s="110"/>
      <c r="B34" s="111" t="s">
        <v>26</v>
      </c>
      <c r="C34" s="38">
        <f t="shared" si="1"/>
        <v>0</v>
      </c>
      <c r="D34" s="8"/>
      <c r="E34" s="8"/>
      <c r="F34" s="8"/>
      <c r="G34" s="125">
        <v>15600</v>
      </c>
      <c r="H34" s="5">
        <f t="shared" si="6"/>
        <v>15600</v>
      </c>
      <c r="I34" s="8"/>
      <c r="J34" s="112"/>
      <c r="K34" s="8">
        <f t="shared" si="7"/>
        <v>15600</v>
      </c>
      <c r="L34" s="8">
        <f t="shared" si="8"/>
        <v>15600</v>
      </c>
      <c r="M34" s="92"/>
      <c r="N34" s="92"/>
      <c r="O34" s="89">
        <f t="shared" si="9"/>
        <v>0</v>
      </c>
      <c r="P34" s="45"/>
      <c r="Q34" s="45"/>
      <c r="R34" s="42">
        <f t="shared" si="10"/>
        <v>0</v>
      </c>
    </row>
    <row r="35" spans="1:18" ht="12.75">
      <c r="A35" s="110"/>
      <c r="B35" s="129" t="s">
        <v>74</v>
      </c>
      <c r="C35" s="38">
        <f t="shared" si="1"/>
        <v>0</v>
      </c>
      <c r="D35" s="8"/>
      <c r="E35" s="8"/>
      <c r="F35" s="8"/>
      <c r="G35" s="8"/>
      <c r="H35" s="5">
        <f t="shared" si="6"/>
        <v>0</v>
      </c>
      <c r="I35" s="8"/>
      <c r="J35" s="112"/>
      <c r="K35" s="8">
        <f>G35-D35-I35</f>
        <v>0</v>
      </c>
      <c r="L35" s="8">
        <f>G35-J35</f>
        <v>0</v>
      </c>
      <c r="M35" s="92"/>
      <c r="N35" s="92"/>
      <c r="O35" s="89">
        <f t="shared" si="9"/>
        <v>0</v>
      </c>
      <c r="P35" s="45"/>
      <c r="Q35" s="45"/>
      <c r="R35" s="42">
        <f t="shared" si="10"/>
        <v>0</v>
      </c>
    </row>
    <row r="36" spans="1:18" ht="12.75">
      <c r="A36" s="110"/>
      <c r="B36" s="111" t="s">
        <v>37</v>
      </c>
      <c r="C36" s="38">
        <f t="shared" si="1"/>
        <v>0</v>
      </c>
      <c r="D36" s="8"/>
      <c r="E36" s="8"/>
      <c r="F36" s="8"/>
      <c r="G36" s="8"/>
      <c r="H36" s="5">
        <f t="shared" si="6"/>
        <v>0</v>
      </c>
      <c r="I36" s="8"/>
      <c r="J36" s="112"/>
      <c r="K36" s="8">
        <f>G36-D36-I36</f>
        <v>0</v>
      </c>
      <c r="L36" s="8">
        <f>G36-J36</f>
        <v>0</v>
      </c>
      <c r="M36" s="92"/>
      <c r="N36" s="92"/>
      <c r="O36" s="89">
        <f t="shared" si="9"/>
        <v>0</v>
      </c>
      <c r="P36" s="45"/>
      <c r="Q36" s="45"/>
      <c r="R36" s="42">
        <f t="shared" si="10"/>
        <v>0</v>
      </c>
    </row>
    <row r="37" spans="1:18" ht="12.75">
      <c r="A37" s="110"/>
      <c r="B37" s="111" t="s">
        <v>47</v>
      </c>
      <c r="C37" s="38">
        <f t="shared" si="1"/>
        <v>0</v>
      </c>
      <c r="D37" s="8"/>
      <c r="E37" s="8"/>
      <c r="F37" s="8"/>
      <c r="G37" s="8"/>
      <c r="H37" s="5">
        <f t="shared" si="6"/>
        <v>0</v>
      </c>
      <c r="I37" s="8"/>
      <c r="J37" s="112"/>
      <c r="K37" s="8">
        <f t="shared" si="7"/>
        <v>0</v>
      </c>
      <c r="L37" s="8">
        <f t="shared" si="8"/>
        <v>0</v>
      </c>
      <c r="M37" s="92"/>
      <c r="N37" s="92"/>
      <c r="O37" s="89">
        <f t="shared" si="9"/>
        <v>0</v>
      </c>
      <c r="P37" s="45"/>
      <c r="Q37" s="45"/>
      <c r="R37" s="42">
        <f t="shared" si="10"/>
        <v>0</v>
      </c>
    </row>
    <row r="38" spans="1:18" ht="12.75">
      <c r="A38" s="110"/>
      <c r="B38" s="111" t="s">
        <v>111</v>
      </c>
      <c r="C38" s="38"/>
      <c r="D38" s="8"/>
      <c r="E38" s="8"/>
      <c r="F38" s="8"/>
      <c r="G38" s="8"/>
      <c r="H38" s="5">
        <f t="shared" si="6"/>
        <v>0</v>
      </c>
      <c r="I38" s="8"/>
      <c r="J38" s="112"/>
      <c r="K38" s="8"/>
      <c r="L38" s="8"/>
      <c r="M38" s="92"/>
      <c r="N38" s="92"/>
      <c r="O38" s="89">
        <f t="shared" si="9"/>
        <v>0</v>
      </c>
      <c r="P38" s="45"/>
      <c r="Q38" s="45">
        <v>25000</v>
      </c>
      <c r="R38" s="42">
        <f t="shared" si="10"/>
        <v>25000</v>
      </c>
    </row>
    <row r="39" spans="1:18" ht="12.75">
      <c r="A39" s="110"/>
      <c r="B39" s="111" t="s">
        <v>95</v>
      </c>
      <c r="C39" s="38"/>
      <c r="D39" s="8"/>
      <c r="E39" s="8"/>
      <c r="F39" s="8"/>
      <c r="G39" s="8"/>
      <c r="H39" s="5">
        <f t="shared" si="6"/>
        <v>0</v>
      </c>
      <c r="I39" s="8"/>
      <c r="J39" s="112"/>
      <c r="K39" s="8"/>
      <c r="L39" s="8"/>
      <c r="M39" s="92"/>
      <c r="N39" s="92"/>
      <c r="O39" s="89">
        <f t="shared" si="9"/>
        <v>0</v>
      </c>
      <c r="P39" s="45"/>
      <c r="Q39" s="45"/>
      <c r="R39" s="42">
        <f t="shared" si="10"/>
        <v>0</v>
      </c>
    </row>
    <row r="40" spans="1:18" ht="12.75">
      <c r="A40" s="110"/>
      <c r="B40" s="111" t="s">
        <v>48</v>
      </c>
      <c r="C40" s="38">
        <f t="shared" si="1"/>
        <v>0</v>
      </c>
      <c r="D40" s="8"/>
      <c r="E40" s="8"/>
      <c r="F40" s="8"/>
      <c r="G40" s="8"/>
      <c r="H40" s="5">
        <f t="shared" si="6"/>
        <v>0</v>
      </c>
      <c r="I40" s="8"/>
      <c r="J40" s="112"/>
      <c r="K40" s="8">
        <f t="shared" si="7"/>
        <v>0</v>
      </c>
      <c r="L40" s="8">
        <f t="shared" si="8"/>
        <v>0</v>
      </c>
      <c r="M40" s="92"/>
      <c r="N40" s="92"/>
      <c r="O40" s="89">
        <f t="shared" si="9"/>
        <v>0</v>
      </c>
      <c r="P40" s="45"/>
      <c r="Q40" s="45"/>
      <c r="R40" s="42">
        <f t="shared" si="10"/>
        <v>0</v>
      </c>
    </row>
    <row r="41" spans="1:18" ht="12.75">
      <c r="A41" s="110"/>
      <c r="B41" s="111" t="s">
        <v>67</v>
      </c>
      <c r="C41" s="38">
        <f t="shared" si="1"/>
        <v>0</v>
      </c>
      <c r="D41" s="8"/>
      <c r="E41" s="8"/>
      <c r="F41" s="8"/>
      <c r="G41" s="8"/>
      <c r="H41" s="5">
        <f t="shared" si="6"/>
        <v>0</v>
      </c>
      <c r="I41" s="8"/>
      <c r="J41" s="112"/>
      <c r="K41" s="8">
        <f aca="true" t="shared" si="11" ref="K41:K47">G41-D41-I41</f>
        <v>0</v>
      </c>
      <c r="L41" s="8">
        <f aca="true" t="shared" si="12" ref="L41:L47">G41-J41</f>
        <v>0</v>
      </c>
      <c r="M41" s="92"/>
      <c r="N41" s="92"/>
      <c r="O41" s="89">
        <f t="shared" si="9"/>
        <v>0</v>
      </c>
      <c r="P41" s="45"/>
      <c r="Q41" s="45"/>
      <c r="R41" s="42">
        <f t="shared" si="10"/>
        <v>0</v>
      </c>
    </row>
    <row r="42" spans="1:18" ht="12.75">
      <c r="A42" s="110"/>
      <c r="B42" s="111" t="s">
        <v>46</v>
      </c>
      <c r="C42" s="38">
        <f t="shared" si="1"/>
        <v>0</v>
      </c>
      <c r="D42" s="8"/>
      <c r="E42" s="8"/>
      <c r="F42" s="8"/>
      <c r="G42" s="8"/>
      <c r="H42" s="5">
        <f t="shared" si="6"/>
        <v>0</v>
      </c>
      <c r="I42" s="8"/>
      <c r="J42" s="112"/>
      <c r="K42" s="8">
        <f t="shared" si="11"/>
        <v>0</v>
      </c>
      <c r="L42" s="8">
        <f t="shared" si="12"/>
        <v>0</v>
      </c>
      <c r="M42" s="92"/>
      <c r="N42" s="92"/>
      <c r="O42" s="89">
        <f t="shared" si="9"/>
        <v>0</v>
      </c>
      <c r="P42" s="45"/>
      <c r="Q42" s="45"/>
      <c r="R42" s="42">
        <f t="shared" si="10"/>
        <v>0</v>
      </c>
    </row>
    <row r="43" spans="1:18" ht="12.75">
      <c r="A43" s="110"/>
      <c r="B43" s="111" t="s">
        <v>92</v>
      </c>
      <c r="C43" s="38"/>
      <c r="D43" s="8"/>
      <c r="E43" s="8"/>
      <c r="F43" s="8"/>
      <c r="G43" s="8"/>
      <c r="H43" s="5">
        <f t="shared" si="6"/>
        <v>0</v>
      </c>
      <c r="I43" s="8"/>
      <c r="J43" s="112"/>
      <c r="K43" s="8"/>
      <c r="L43" s="8"/>
      <c r="M43" s="92"/>
      <c r="N43" s="92"/>
      <c r="O43" s="89">
        <f t="shared" si="9"/>
        <v>0</v>
      </c>
      <c r="P43" s="45"/>
      <c r="Q43" s="45"/>
      <c r="R43" s="42">
        <f t="shared" si="10"/>
        <v>0</v>
      </c>
    </row>
    <row r="44" spans="1:18" ht="12.75">
      <c r="A44" s="110"/>
      <c r="B44" s="132" t="s">
        <v>68</v>
      </c>
      <c r="C44" s="38">
        <f t="shared" si="1"/>
        <v>0</v>
      </c>
      <c r="D44" s="8"/>
      <c r="E44" s="8"/>
      <c r="F44" s="8"/>
      <c r="G44" s="8"/>
      <c r="H44" s="5">
        <f t="shared" si="6"/>
        <v>0</v>
      </c>
      <c r="I44" s="8"/>
      <c r="J44" s="112"/>
      <c r="K44" s="8">
        <f t="shared" si="11"/>
        <v>0</v>
      </c>
      <c r="L44" s="8">
        <f t="shared" si="12"/>
        <v>0</v>
      </c>
      <c r="M44" s="92"/>
      <c r="N44" s="92"/>
      <c r="O44" s="89">
        <f t="shared" si="9"/>
        <v>0</v>
      </c>
      <c r="P44" s="45"/>
      <c r="Q44" s="128">
        <v>25000</v>
      </c>
      <c r="R44" s="42">
        <f t="shared" si="10"/>
        <v>25000</v>
      </c>
    </row>
    <row r="45" spans="1:18" ht="12.75">
      <c r="A45" s="110"/>
      <c r="B45" s="129" t="s">
        <v>78</v>
      </c>
      <c r="C45" s="38">
        <f t="shared" si="1"/>
        <v>0</v>
      </c>
      <c r="D45" s="8"/>
      <c r="E45" s="8"/>
      <c r="F45" s="8"/>
      <c r="G45" s="8"/>
      <c r="H45" s="5">
        <f t="shared" si="6"/>
        <v>0</v>
      </c>
      <c r="I45" s="8"/>
      <c r="J45" s="112"/>
      <c r="K45" s="8">
        <f t="shared" si="11"/>
        <v>0</v>
      </c>
      <c r="L45" s="8">
        <f t="shared" si="12"/>
        <v>0</v>
      </c>
      <c r="M45" s="92"/>
      <c r="N45" s="92"/>
      <c r="O45" s="89">
        <f t="shared" si="9"/>
        <v>0</v>
      </c>
      <c r="P45" s="45"/>
      <c r="Q45" s="45"/>
      <c r="R45" s="42">
        <f t="shared" si="10"/>
        <v>0</v>
      </c>
    </row>
    <row r="46" spans="1:18" ht="12.75">
      <c r="A46" s="115"/>
      <c r="B46" s="126" t="s">
        <v>57</v>
      </c>
      <c r="C46" s="38">
        <f t="shared" si="1"/>
        <v>0</v>
      </c>
      <c r="D46" s="8"/>
      <c r="E46" s="8"/>
      <c r="F46" s="8"/>
      <c r="G46" s="125">
        <v>28000</v>
      </c>
      <c r="H46" s="5">
        <f t="shared" si="6"/>
        <v>28000</v>
      </c>
      <c r="I46" s="8"/>
      <c r="J46" s="112"/>
      <c r="K46" s="8">
        <f t="shared" si="11"/>
        <v>28000</v>
      </c>
      <c r="L46" s="8">
        <f t="shared" si="12"/>
        <v>28000</v>
      </c>
      <c r="M46" s="92"/>
      <c r="N46" s="92"/>
      <c r="O46" s="89">
        <f t="shared" si="9"/>
        <v>0</v>
      </c>
      <c r="P46" s="45"/>
      <c r="Q46" s="45"/>
      <c r="R46" s="42">
        <f t="shared" si="10"/>
        <v>0</v>
      </c>
    </row>
    <row r="47" spans="1:18" ht="12.75">
      <c r="A47" s="115"/>
      <c r="B47" s="116" t="s">
        <v>58</v>
      </c>
      <c r="C47" s="38">
        <f t="shared" si="1"/>
        <v>0</v>
      </c>
      <c r="D47" s="8"/>
      <c r="E47" s="8"/>
      <c r="F47" s="8"/>
      <c r="G47" s="8"/>
      <c r="H47" s="5">
        <f t="shared" si="6"/>
        <v>0</v>
      </c>
      <c r="I47" s="8"/>
      <c r="J47" s="112"/>
      <c r="K47" s="8">
        <f t="shared" si="11"/>
        <v>0</v>
      </c>
      <c r="L47" s="8">
        <f t="shared" si="12"/>
        <v>0</v>
      </c>
      <c r="M47" s="92"/>
      <c r="N47" s="92"/>
      <c r="O47" s="89">
        <f t="shared" si="9"/>
        <v>0</v>
      </c>
      <c r="P47" s="45"/>
      <c r="Q47" s="45"/>
      <c r="R47" s="42">
        <f t="shared" si="10"/>
        <v>0</v>
      </c>
    </row>
    <row r="48" spans="1:18" ht="12.75" customHeight="1">
      <c r="A48" s="115"/>
      <c r="B48" s="126" t="s">
        <v>55</v>
      </c>
      <c r="C48" s="38">
        <f t="shared" si="1"/>
        <v>0</v>
      </c>
      <c r="D48" s="8"/>
      <c r="E48" s="8"/>
      <c r="F48" s="8"/>
      <c r="G48" s="133">
        <v>114000</v>
      </c>
      <c r="H48" s="5">
        <f t="shared" si="6"/>
        <v>114000</v>
      </c>
      <c r="I48" s="8"/>
      <c r="J48" s="112"/>
      <c r="K48" s="8">
        <f t="shared" si="7"/>
        <v>114000</v>
      </c>
      <c r="L48" s="8">
        <f t="shared" si="8"/>
        <v>114000</v>
      </c>
      <c r="M48" s="92"/>
      <c r="N48" s="92"/>
      <c r="O48" s="89">
        <f t="shared" si="9"/>
        <v>0</v>
      </c>
      <c r="P48" s="45"/>
      <c r="Q48" s="45"/>
      <c r="R48" s="42">
        <f t="shared" si="10"/>
        <v>0</v>
      </c>
    </row>
    <row r="49" spans="1:18" ht="12.75">
      <c r="A49" s="115"/>
      <c r="B49" s="126" t="s">
        <v>84</v>
      </c>
      <c r="C49" s="38">
        <f t="shared" si="1"/>
        <v>0</v>
      </c>
      <c r="D49" s="8"/>
      <c r="E49" s="8"/>
      <c r="F49" s="8"/>
      <c r="G49" s="8"/>
      <c r="H49" s="5">
        <f t="shared" si="6"/>
        <v>0</v>
      </c>
      <c r="I49" s="8"/>
      <c r="J49" s="112"/>
      <c r="K49" s="8">
        <f t="shared" si="7"/>
        <v>0</v>
      </c>
      <c r="L49" s="8">
        <f t="shared" si="8"/>
        <v>0</v>
      </c>
      <c r="M49" s="92"/>
      <c r="N49" s="92"/>
      <c r="O49" s="89">
        <f t="shared" si="9"/>
        <v>0</v>
      </c>
      <c r="P49" s="45"/>
      <c r="Q49" s="45"/>
      <c r="R49" s="42">
        <f t="shared" si="10"/>
        <v>0</v>
      </c>
    </row>
    <row r="50" spans="1:18" ht="12.75" customHeight="1">
      <c r="A50" s="110"/>
      <c r="B50" s="111" t="s">
        <v>102</v>
      </c>
      <c r="C50" s="38">
        <f t="shared" si="1"/>
        <v>0</v>
      </c>
      <c r="D50" s="8"/>
      <c r="E50" s="8"/>
      <c r="F50" s="8"/>
      <c r="G50" s="8"/>
      <c r="H50" s="5">
        <f t="shared" si="6"/>
        <v>0</v>
      </c>
      <c r="I50" s="8"/>
      <c r="J50" s="112"/>
      <c r="K50" s="8">
        <f>G50-D50-I50</f>
        <v>0</v>
      </c>
      <c r="L50" s="8">
        <f>G50-J50</f>
        <v>0</v>
      </c>
      <c r="M50" s="92"/>
      <c r="N50" s="134">
        <v>5000</v>
      </c>
      <c r="O50" s="89">
        <f t="shared" si="9"/>
        <v>5000</v>
      </c>
      <c r="P50" s="45"/>
      <c r="Q50" s="45"/>
      <c r="R50" s="42">
        <f t="shared" si="10"/>
        <v>0</v>
      </c>
    </row>
    <row r="51" spans="1:18" ht="15.75">
      <c r="A51" s="135">
        <v>226</v>
      </c>
      <c r="B51" s="136" t="s">
        <v>6</v>
      </c>
      <c r="C51" s="38">
        <f t="shared" si="1"/>
        <v>0</v>
      </c>
      <c r="D51" s="8">
        <f aca="true" t="shared" si="13" ref="D51:R51">SUM(D52:D80)</f>
        <v>0</v>
      </c>
      <c r="E51" s="8">
        <f t="shared" si="13"/>
        <v>0</v>
      </c>
      <c r="F51" s="8">
        <f t="shared" si="13"/>
        <v>0</v>
      </c>
      <c r="G51" s="8">
        <f t="shared" si="13"/>
        <v>725257</v>
      </c>
      <c r="H51" s="8">
        <f t="shared" si="13"/>
        <v>725257</v>
      </c>
      <c r="I51" s="8">
        <f t="shared" si="13"/>
        <v>0</v>
      </c>
      <c r="J51" s="8">
        <f t="shared" si="13"/>
        <v>0</v>
      </c>
      <c r="K51" s="8">
        <f t="shared" si="13"/>
        <v>711957</v>
      </c>
      <c r="L51" s="8">
        <f t="shared" si="13"/>
        <v>716957</v>
      </c>
      <c r="M51" s="92">
        <f t="shared" si="13"/>
        <v>0</v>
      </c>
      <c r="N51" s="92">
        <f t="shared" si="13"/>
        <v>593921</v>
      </c>
      <c r="O51" s="92">
        <f t="shared" si="13"/>
        <v>593921</v>
      </c>
      <c r="P51" s="45">
        <f t="shared" si="13"/>
        <v>0</v>
      </c>
      <c r="Q51" s="45">
        <f t="shared" si="13"/>
        <v>6000</v>
      </c>
      <c r="R51" s="45">
        <f t="shared" si="13"/>
        <v>6000</v>
      </c>
    </row>
    <row r="52" spans="1:18" ht="12.75" customHeight="1">
      <c r="A52" s="110"/>
      <c r="B52" s="114" t="s">
        <v>45</v>
      </c>
      <c r="C52" s="38">
        <f t="shared" si="1"/>
        <v>0</v>
      </c>
      <c r="D52" s="8"/>
      <c r="E52" s="8"/>
      <c r="F52" s="8"/>
      <c r="G52" s="125">
        <v>8400</v>
      </c>
      <c r="H52" s="5">
        <f aca="true" t="shared" si="14" ref="H52:H82">G52-D52</f>
        <v>8400</v>
      </c>
      <c r="I52" s="8"/>
      <c r="J52" s="112"/>
      <c r="K52" s="8">
        <f aca="true" t="shared" si="15" ref="K52:K64">G52-D52-I52</f>
        <v>8400</v>
      </c>
      <c r="L52" s="8">
        <f aca="true" t="shared" si="16" ref="L52:L64">G52-J52</f>
        <v>8400</v>
      </c>
      <c r="M52" s="92"/>
      <c r="N52" s="92"/>
      <c r="O52" s="89">
        <f aca="true" t="shared" si="17" ref="O52:O82">N52-M52</f>
        <v>0</v>
      </c>
      <c r="P52" s="45"/>
      <c r="Q52" s="45"/>
      <c r="R52" s="42">
        <f aca="true" t="shared" si="18" ref="R52:R82">Q52-P52</f>
        <v>0</v>
      </c>
    </row>
    <row r="53" spans="1:18" ht="12.75" customHeight="1">
      <c r="A53" s="110"/>
      <c r="B53" s="114" t="s">
        <v>16</v>
      </c>
      <c r="C53" s="38">
        <f t="shared" si="1"/>
        <v>0</v>
      </c>
      <c r="D53" s="8"/>
      <c r="E53" s="8"/>
      <c r="F53" s="8"/>
      <c r="G53" s="124">
        <v>199440</v>
      </c>
      <c r="H53" s="5">
        <f t="shared" si="14"/>
        <v>199440</v>
      </c>
      <c r="I53" s="8"/>
      <c r="J53" s="112"/>
      <c r="K53" s="8">
        <f t="shared" si="15"/>
        <v>199440</v>
      </c>
      <c r="L53" s="8">
        <f t="shared" si="16"/>
        <v>199440</v>
      </c>
      <c r="M53" s="92"/>
      <c r="N53" s="92"/>
      <c r="O53" s="89">
        <f t="shared" si="17"/>
        <v>0</v>
      </c>
      <c r="P53" s="45"/>
      <c r="Q53" s="45"/>
      <c r="R53" s="42">
        <f t="shared" si="18"/>
        <v>0</v>
      </c>
    </row>
    <row r="54" spans="1:18" ht="12.75" customHeight="1">
      <c r="A54" s="110"/>
      <c r="B54" s="114" t="s">
        <v>101</v>
      </c>
      <c r="C54" s="38"/>
      <c r="D54" s="8"/>
      <c r="E54" s="8"/>
      <c r="F54" s="8"/>
      <c r="G54" s="124">
        <v>8300</v>
      </c>
      <c r="H54" s="5">
        <f t="shared" si="14"/>
        <v>8300</v>
      </c>
      <c r="I54" s="8"/>
      <c r="J54" s="112"/>
      <c r="K54" s="8"/>
      <c r="L54" s="8"/>
      <c r="M54" s="92"/>
      <c r="N54" s="92"/>
      <c r="O54" s="89">
        <f t="shared" si="17"/>
        <v>0</v>
      </c>
      <c r="P54" s="45"/>
      <c r="Q54" s="45"/>
      <c r="R54" s="42">
        <f t="shared" si="18"/>
        <v>0</v>
      </c>
    </row>
    <row r="55" spans="1:18" ht="12.75" customHeight="1">
      <c r="A55" s="110"/>
      <c r="B55" s="114" t="s">
        <v>36</v>
      </c>
      <c r="C55" s="38">
        <f t="shared" si="1"/>
        <v>0</v>
      </c>
      <c r="D55" s="8"/>
      <c r="E55" s="8"/>
      <c r="F55" s="8"/>
      <c r="G55" s="125">
        <v>8657</v>
      </c>
      <c r="H55" s="5">
        <f t="shared" si="14"/>
        <v>8657</v>
      </c>
      <c r="I55" s="8"/>
      <c r="J55" s="112"/>
      <c r="K55" s="8">
        <f t="shared" si="15"/>
        <v>8657</v>
      </c>
      <c r="L55" s="8">
        <f t="shared" si="16"/>
        <v>8657</v>
      </c>
      <c r="M55" s="92"/>
      <c r="N55" s="92"/>
      <c r="O55" s="89">
        <f t="shared" si="17"/>
        <v>0</v>
      </c>
      <c r="P55" s="45"/>
      <c r="Q55" s="45"/>
      <c r="R55" s="42">
        <f t="shared" si="18"/>
        <v>0</v>
      </c>
    </row>
    <row r="56" spans="1:18" ht="12.75" customHeight="1">
      <c r="A56" s="110"/>
      <c r="B56" s="111" t="s">
        <v>33</v>
      </c>
      <c r="C56" s="38">
        <f t="shared" si="1"/>
        <v>0</v>
      </c>
      <c r="D56" s="8"/>
      <c r="E56" s="8"/>
      <c r="F56" s="8"/>
      <c r="G56" s="125">
        <f>1000*1.1</f>
        <v>1100</v>
      </c>
      <c r="H56" s="5">
        <f t="shared" si="14"/>
        <v>1100</v>
      </c>
      <c r="I56" s="8"/>
      <c r="J56" s="112"/>
      <c r="K56" s="8">
        <f t="shared" si="15"/>
        <v>1100</v>
      </c>
      <c r="L56" s="8">
        <f t="shared" si="16"/>
        <v>1100</v>
      </c>
      <c r="M56" s="92"/>
      <c r="N56" s="92"/>
      <c r="O56" s="89">
        <f t="shared" si="17"/>
        <v>0</v>
      </c>
      <c r="P56" s="45"/>
      <c r="Q56" s="45"/>
      <c r="R56" s="42">
        <f t="shared" si="18"/>
        <v>0</v>
      </c>
    </row>
    <row r="57" spans="1:18" ht="12.75" customHeight="1">
      <c r="A57" s="110"/>
      <c r="B57" s="111" t="s">
        <v>32</v>
      </c>
      <c r="C57" s="38">
        <f t="shared" si="1"/>
        <v>0</v>
      </c>
      <c r="D57" s="8"/>
      <c r="E57" s="8"/>
      <c r="F57" s="8"/>
      <c r="G57" s="124">
        <v>9200</v>
      </c>
      <c r="H57" s="5">
        <f t="shared" si="14"/>
        <v>9200</v>
      </c>
      <c r="I57" s="8"/>
      <c r="J57" s="112"/>
      <c r="K57" s="8">
        <f t="shared" si="15"/>
        <v>9200</v>
      </c>
      <c r="L57" s="8">
        <f t="shared" si="16"/>
        <v>9200</v>
      </c>
      <c r="M57" s="92"/>
      <c r="N57" s="92"/>
      <c r="O57" s="89">
        <f t="shared" si="17"/>
        <v>0</v>
      </c>
      <c r="P57" s="45"/>
      <c r="Q57" s="45"/>
      <c r="R57" s="42">
        <f t="shared" si="18"/>
        <v>0</v>
      </c>
    </row>
    <row r="58" spans="1:18" ht="12.75" customHeight="1">
      <c r="A58" s="110"/>
      <c r="B58" s="111" t="s">
        <v>98</v>
      </c>
      <c r="C58" s="38"/>
      <c r="D58" s="8"/>
      <c r="E58" s="8"/>
      <c r="F58" s="8"/>
      <c r="G58" s="124">
        <v>5000</v>
      </c>
      <c r="H58" s="5">
        <f t="shared" si="14"/>
        <v>5000</v>
      </c>
      <c r="I58" s="8"/>
      <c r="J58" s="112"/>
      <c r="K58" s="8"/>
      <c r="L58" s="8">
        <f t="shared" si="16"/>
        <v>5000</v>
      </c>
      <c r="M58" s="92"/>
      <c r="N58" s="92"/>
      <c r="O58" s="89">
        <f t="shared" si="17"/>
        <v>0</v>
      </c>
      <c r="P58" s="45"/>
      <c r="Q58" s="45"/>
      <c r="R58" s="42">
        <f t="shared" si="18"/>
        <v>0</v>
      </c>
    </row>
    <row r="59" spans="1:18" ht="12.75" customHeight="1">
      <c r="A59" s="110"/>
      <c r="B59" s="111" t="s">
        <v>34</v>
      </c>
      <c r="C59" s="38">
        <f t="shared" si="1"/>
        <v>0</v>
      </c>
      <c r="D59" s="8"/>
      <c r="E59" s="8"/>
      <c r="F59" s="8"/>
      <c r="G59" s="8"/>
      <c r="H59" s="5">
        <f t="shared" si="14"/>
        <v>0</v>
      </c>
      <c r="I59" s="8"/>
      <c r="J59" s="112"/>
      <c r="K59" s="8">
        <f t="shared" si="15"/>
        <v>0</v>
      </c>
      <c r="L59" s="8">
        <f t="shared" si="16"/>
        <v>0</v>
      </c>
      <c r="M59" s="92"/>
      <c r="N59" s="92"/>
      <c r="O59" s="89">
        <f t="shared" si="17"/>
        <v>0</v>
      </c>
      <c r="P59" s="45"/>
      <c r="Q59" s="45"/>
      <c r="R59" s="42">
        <f t="shared" si="18"/>
        <v>0</v>
      </c>
    </row>
    <row r="60" spans="1:18" ht="12.75" customHeight="1">
      <c r="A60" s="110"/>
      <c r="B60" s="111" t="s">
        <v>43</v>
      </c>
      <c r="C60" s="38">
        <f t="shared" si="1"/>
        <v>0</v>
      </c>
      <c r="D60" s="8"/>
      <c r="E60" s="8"/>
      <c r="F60" s="8"/>
      <c r="G60" s="8"/>
      <c r="H60" s="5">
        <f t="shared" si="14"/>
        <v>0</v>
      </c>
      <c r="I60" s="8"/>
      <c r="J60" s="8"/>
      <c r="K60" s="8">
        <f t="shared" si="15"/>
        <v>0</v>
      </c>
      <c r="L60" s="8">
        <f t="shared" si="16"/>
        <v>0</v>
      </c>
      <c r="M60" s="92"/>
      <c r="N60" s="92"/>
      <c r="O60" s="89">
        <f t="shared" si="17"/>
        <v>0</v>
      </c>
      <c r="P60" s="45"/>
      <c r="Q60" s="45"/>
      <c r="R60" s="42">
        <f t="shared" si="18"/>
        <v>0</v>
      </c>
    </row>
    <row r="61" spans="1:18" ht="12.75" customHeight="1">
      <c r="A61" s="110"/>
      <c r="B61" s="111" t="s">
        <v>42</v>
      </c>
      <c r="C61" s="38">
        <f t="shared" si="1"/>
        <v>0</v>
      </c>
      <c r="D61" s="8"/>
      <c r="E61" s="8"/>
      <c r="F61" s="8"/>
      <c r="G61" s="125">
        <f>600*1.1</f>
        <v>660</v>
      </c>
      <c r="H61" s="5">
        <f t="shared" si="14"/>
        <v>660</v>
      </c>
      <c r="I61" s="8"/>
      <c r="J61" s="112"/>
      <c r="K61" s="8">
        <f t="shared" si="15"/>
        <v>660</v>
      </c>
      <c r="L61" s="8">
        <f t="shared" si="16"/>
        <v>660</v>
      </c>
      <c r="M61" s="92"/>
      <c r="N61" s="92"/>
      <c r="O61" s="89">
        <f t="shared" si="17"/>
        <v>0</v>
      </c>
      <c r="P61" s="45"/>
      <c r="Q61" s="45"/>
      <c r="R61" s="42">
        <f t="shared" si="18"/>
        <v>0</v>
      </c>
    </row>
    <row r="62" spans="1:18" ht="12.75" customHeight="1">
      <c r="A62" s="115"/>
      <c r="B62" s="126" t="s">
        <v>56</v>
      </c>
      <c r="C62" s="38">
        <f t="shared" si="1"/>
        <v>0</v>
      </c>
      <c r="D62" s="8"/>
      <c r="E62" s="8"/>
      <c r="F62" s="8"/>
      <c r="G62" s="8">
        <v>336000</v>
      </c>
      <c r="H62" s="5">
        <f t="shared" si="14"/>
        <v>336000</v>
      </c>
      <c r="I62" s="8"/>
      <c r="J62" s="112"/>
      <c r="K62" s="8">
        <f t="shared" si="15"/>
        <v>336000</v>
      </c>
      <c r="L62" s="8">
        <f t="shared" si="16"/>
        <v>336000</v>
      </c>
      <c r="M62" s="92"/>
      <c r="N62" s="92"/>
      <c r="O62" s="89">
        <f t="shared" si="17"/>
        <v>0</v>
      </c>
      <c r="P62" s="45"/>
      <c r="Q62" s="45"/>
      <c r="R62" s="42">
        <f t="shared" si="18"/>
        <v>0</v>
      </c>
    </row>
    <row r="63" spans="1:18" ht="12.75" customHeight="1">
      <c r="A63" s="115"/>
      <c r="B63" s="126" t="s">
        <v>51</v>
      </c>
      <c r="C63" s="38">
        <f t="shared" si="1"/>
        <v>0</v>
      </c>
      <c r="D63" s="8"/>
      <c r="E63" s="8"/>
      <c r="F63" s="8"/>
      <c r="G63" s="8"/>
      <c r="H63" s="5">
        <f t="shared" si="14"/>
        <v>0</v>
      </c>
      <c r="I63" s="8"/>
      <c r="J63" s="112"/>
      <c r="K63" s="8">
        <f t="shared" si="15"/>
        <v>0</v>
      </c>
      <c r="L63" s="8">
        <f t="shared" si="16"/>
        <v>0</v>
      </c>
      <c r="M63" s="92"/>
      <c r="N63" s="92"/>
      <c r="O63" s="89">
        <f t="shared" si="17"/>
        <v>0</v>
      </c>
      <c r="P63" s="45"/>
      <c r="Q63" s="45"/>
      <c r="R63" s="42">
        <f t="shared" si="18"/>
        <v>0</v>
      </c>
    </row>
    <row r="64" spans="1:18" ht="12.75" customHeight="1">
      <c r="A64" s="115"/>
      <c r="B64" s="126" t="s">
        <v>44</v>
      </c>
      <c r="C64" s="38">
        <f t="shared" si="1"/>
        <v>0</v>
      </c>
      <c r="D64" s="8"/>
      <c r="E64" s="8"/>
      <c r="F64" s="8"/>
      <c r="G64" s="8"/>
      <c r="H64" s="5">
        <f t="shared" si="14"/>
        <v>0</v>
      </c>
      <c r="I64" s="8"/>
      <c r="J64" s="112"/>
      <c r="K64" s="8">
        <f t="shared" si="15"/>
        <v>0</v>
      </c>
      <c r="L64" s="8">
        <f t="shared" si="16"/>
        <v>0</v>
      </c>
      <c r="M64" s="92"/>
      <c r="N64" s="92"/>
      <c r="O64" s="89">
        <f t="shared" si="17"/>
        <v>0</v>
      </c>
      <c r="P64" s="45"/>
      <c r="Q64" s="45"/>
      <c r="R64" s="42">
        <f t="shared" si="18"/>
        <v>0</v>
      </c>
    </row>
    <row r="65" spans="1:18" ht="12.75" customHeight="1">
      <c r="A65" s="110"/>
      <c r="B65" s="111" t="s">
        <v>49</v>
      </c>
      <c r="C65" s="38">
        <f t="shared" si="1"/>
        <v>0</v>
      </c>
      <c r="D65" s="8"/>
      <c r="E65" s="8"/>
      <c r="F65" s="8"/>
      <c r="G65" s="8"/>
      <c r="H65" s="5">
        <f t="shared" si="14"/>
        <v>0</v>
      </c>
      <c r="I65" s="8"/>
      <c r="J65" s="112"/>
      <c r="K65" s="8">
        <f>G65-D65-I65</f>
        <v>0</v>
      </c>
      <c r="L65" s="8">
        <f>G65-J65</f>
        <v>0</v>
      </c>
      <c r="M65" s="92"/>
      <c r="N65" s="92"/>
      <c r="O65" s="89">
        <f t="shared" si="17"/>
        <v>0</v>
      </c>
      <c r="P65" s="45"/>
      <c r="Q65" s="45"/>
      <c r="R65" s="42">
        <f t="shared" si="18"/>
        <v>0</v>
      </c>
    </row>
    <row r="66" spans="1:18" ht="12.75" customHeight="1">
      <c r="A66" s="110"/>
      <c r="B66" s="111" t="s">
        <v>96</v>
      </c>
      <c r="C66" s="38"/>
      <c r="D66" s="8"/>
      <c r="E66" s="8"/>
      <c r="F66" s="8"/>
      <c r="G66" s="8"/>
      <c r="H66" s="5">
        <f t="shared" si="14"/>
        <v>0</v>
      </c>
      <c r="I66" s="8"/>
      <c r="J66" s="112"/>
      <c r="K66" s="8"/>
      <c r="L66" s="8"/>
      <c r="M66" s="92"/>
      <c r="N66" s="127">
        <v>37671</v>
      </c>
      <c r="O66" s="89">
        <f t="shared" si="17"/>
        <v>37671</v>
      </c>
      <c r="P66" s="45"/>
      <c r="Q66" s="128">
        <v>6000</v>
      </c>
      <c r="R66" s="42">
        <f t="shared" si="18"/>
        <v>6000</v>
      </c>
    </row>
    <row r="67" spans="1:18" ht="12.75" customHeight="1">
      <c r="A67" s="110"/>
      <c r="B67" s="111" t="s">
        <v>59</v>
      </c>
      <c r="C67" s="38">
        <f t="shared" si="1"/>
        <v>0</v>
      </c>
      <c r="D67" s="8"/>
      <c r="E67" s="8"/>
      <c r="F67" s="8"/>
      <c r="G67" s="8"/>
      <c r="H67" s="5">
        <f t="shared" si="14"/>
        <v>0</v>
      </c>
      <c r="I67" s="8"/>
      <c r="J67" s="112"/>
      <c r="K67" s="8">
        <f>G67-D67-I67</f>
        <v>0</v>
      </c>
      <c r="L67" s="8">
        <f>G67-J67</f>
        <v>0</v>
      </c>
      <c r="M67" s="92"/>
      <c r="N67" s="92"/>
      <c r="O67" s="89">
        <f t="shared" si="17"/>
        <v>0</v>
      </c>
      <c r="P67" s="45"/>
      <c r="Q67" s="45"/>
      <c r="R67" s="42">
        <f t="shared" si="18"/>
        <v>0</v>
      </c>
    </row>
    <row r="68" spans="1:18" ht="12.75" customHeight="1">
      <c r="A68" s="110"/>
      <c r="B68" s="114" t="s">
        <v>60</v>
      </c>
      <c r="C68" s="38">
        <f t="shared" si="1"/>
        <v>0</v>
      </c>
      <c r="D68" s="8"/>
      <c r="E68" s="8"/>
      <c r="F68" s="8"/>
      <c r="G68" s="8"/>
      <c r="H68" s="5">
        <f t="shared" si="14"/>
        <v>0</v>
      </c>
      <c r="I68" s="8"/>
      <c r="J68" s="112"/>
      <c r="K68" s="8">
        <f aca="true" t="shared" si="19" ref="K68:K74">G68-D68-I68</f>
        <v>0</v>
      </c>
      <c r="L68" s="8">
        <f aca="true" t="shared" si="20" ref="L68:L74">G68-J68</f>
        <v>0</v>
      </c>
      <c r="M68" s="92"/>
      <c r="N68" s="92"/>
      <c r="O68" s="89">
        <f t="shared" si="17"/>
        <v>0</v>
      </c>
      <c r="P68" s="45"/>
      <c r="Q68" s="45"/>
      <c r="R68" s="42">
        <f t="shared" si="18"/>
        <v>0</v>
      </c>
    </row>
    <row r="69" spans="1:18" ht="12.75" customHeight="1">
      <c r="A69" s="110"/>
      <c r="B69" s="114" t="s">
        <v>61</v>
      </c>
      <c r="C69" s="38">
        <f t="shared" si="1"/>
        <v>0</v>
      </c>
      <c r="D69" s="8"/>
      <c r="E69" s="8"/>
      <c r="F69" s="8"/>
      <c r="G69" s="124">
        <f>135000*1.1</f>
        <v>148500</v>
      </c>
      <c r="H69" s="5">
        <f t="shared" si="14"/>
        <v>148500</v>
      </c>
      <c r="I69" s="8"/>
      <c r="J69" s="112"/>
      <c r="K69" s="8">
        <f t="shared" si="19"/>
        <v>148500</v>
      </c>
      <c r="L69" s="8">
        <f t="shared" si="20"/>
        <v>148500</v>
      </c>
      <c r="M69" s="92"/>
      <c r="N69" s="92"/>
      <c r="O69" s="89">
        <f t="shared" si="17"/>
        <v>0</v>
      </c>
      <c r="P69" s="45"/>
      <c r="Q69" s="45"/>
      <c r="R69" s="42">
        <f t="shared" si="18"/>
        <v>0</v>
      </c>
    </row>
    <row r="70" spans="1:18" ht="12.75">
      <c r="A70" s="110"/>
      <c r="B70" s="111" t="s">
        <v>69</v>
      </c>
      <c r="C70" s="38">
        <f t="shared" si="1"/>
        <v>0</v>
      </c>
      <c r="D70" s="8"/>
      <c r="E70" s="8"/>
      <c r="F70" s="8"/>
      <c r="G70" s="8"/>
      <c r="H70" s="5">
        <f t="shared" si="14"/>
        <v>0</v>
      </c>
      <c r="I70" s="8"/>
      <c r="J70" s="112"/>
      <c r="K70" s="8">
        <f t="shared" si="19"/>
        <v>0</v>
      </c>
      <c r="L70" s="8">
        <f t="shared" si="20"/>
        <v>0</v>
      </c>
      <c r="M70" s="92"/>
      <c r="N70" s="92"/>
      <c r="O70" s="89">
        <f t="shared" si="17"/>
        <v>0</v>
      </c>
      <c r="P70" s="45"/>
      <c r="Q70" s="45"/>
      <c r="R70" s="42">
        <f t="shared" si="18"/>
        <v>0</v>
      </c>
    </row>
    <row r="71" spans="1:18" ht="12.75">
      <c r="A71" s="110"/>
      <c r="B71" s="111" t="s">
        <v>70</v>
      </c>
      <c r="C71" s="38">
        <f t="shared" si="1"/>
        <v>0</v>
      </c>
      <c r="D71" s="8"/>
      <c r="E71" s="8"/>
      <c r="F71" s="8"/>
      <c r="G71" s="8"/>
      <c r="H71" s="5">
        <f t="shared" si="14"/>
        <v>0</v>
      </c>
      <c r="I71" s="8"/>
      <c r="J71" s="112"/>
      <c r="K71" s="8">
        <f>G71-D71-I71</f>
        <v>0</v>
      </c>
      <c r="L71" s="8">
        <f>G71-J71</f>
        <v>0</v>
      </c>
      <c r="M71" s="92"/>
      <c r="N71" s="92"/>
      <c r="O71" s="89">
        <f t="shared" si="17"/>
        <v>0</v>
      </c>
      <c r="P71" s="45"/>
      <c r="Q71" s="45"/>
      <c r="R71" s="42">
        <f t="shared" si="18"/>
        <v>0</v>
      </c>
    </row>
    <row r="72" spans="1:18" ht="12.75">
      <c r="A72" s="110"/>
      <c r="B72" s="111" t="s">
        <v>97</v>
      </c>
      <c r="C72" s="38"/>
      <c r="D72" s="8"/>
      <c r="E72" s="8"/>
      <c r="F72" s="8"/>
      <c r="G72" s="8"/>
      <c r="H72" s="5">
        <f t="shared" si="14"/>
        <v>0</v>
      </c>
      <c r="I72" s="8"/>
      <c r="J72" s="112"/>
      <c r="K72" s="8"/>
      <c r="L72" s="8"/>
      <c r="M72" s="92"/>
      <c r="N72" s="127">
        <v>544250</v>
      </c>
      <c r="O72" s="89">
        <f t="shared" si="17"/>
        <v>544250</v>
      </c>
      <c r="P72" s="45"/>
      <c r="Q72" s="45"/>
      <c r="R72" s="42">
        <f t="shared" si="18"/>
        <v>0</v>
      </c>
    </row>
    <row r="73" spans="1:18" ht="12.75">
      <c r="A73" s="110"/>
      <c r="B73" s="111" t="s">
        <v>71</v>
      </c>
      <c r="C73" s="38">
        <f t="shared" si="1"/>
        <v>0</v>
      </c>
      <c r="D73" s="8"/>
      <c r="E73" s="8"/>
      <c r="F73" s="8"/>
      <c r="G73" s="8"/>
      <c r="H73" s="5">
        <f t="shared" si="14"/>
        <v>0</v>
      </c>
      <c r="I73" s="8"/>
      <c r="J73" s="112"/>
      <c r="K73" s="8">
        <f t="shared" si="19"/>
        <v>0</v>
      </c>
      <c r="L73" s="8">
        <f t="shared" si="20"/>
        <v>0</v>
      </c>
      <c r="M73" s="92"/>
      <c r="N73" s="92"/>
      <c r="O73" s="89">
        <f t="shared" si="17"/>
        <v>0</v>
      </c>
      <c r="P73" s="45"/>
      <c r="Q73" s="45"/>
      <c r="R73" s="42">
        <f t="shared" si="18"/>
        <v>0</v>
      </c>
    </row>
    <row r="74" spans="1:18" ht="12.75" customHeight="1">
      <c r="A74" s="110"/>
      <c r="B74" s="114" t="s">
        <v>62</v>
      </c>
      <c r="C74" s="38">
        <f t="shared" si="1"/>
        <v>0</v>
      </c>
      <c r="D74" s="8"/>
      <c r="E74" s="8"/>
      <c r="F74" s="8"/>
      <c r="G74" s="8"/>
      <c r="H74" s="5">
        <f t="shared" si="14"/>
        <v>0</v>
      </c>
      <c r="I74" s="8"/>
      <c r="J74" s="112"/>
      <c r="K74" s="8">
        <f t="shared" si="19"/>
        <v>0</v>
      </c>
      <c r="L74" s="8">
        <f t="shared" si="20"/>
        <v>0</v>
      </c>
      <c r="M74" s="92"/>
      <c r="N74" s="92"/>
      <c r="O74" s="89">
        <f t="shared" si="17"/>
        <v>0</v>
      </c>
      <c r="P74" s="45"/>
      <c r="Q74" s="45"/>
      <c r="R74" s="42">
        <f t="shared" si="18"/>
        <v>0</v>
      </c>
    </row>
    <row r="75" spans="1:18" ht="12.75" customHeight="1">
      <c r="A75" s="110"/>
      <c r="B75" s="129" t="s">
        <v>73</v>
      </c>
      <c r="C75" s="38">
        <f t="shared" si="1"/>
        <v>0</v>
      </c>
      <c r="D75" s="8"/>
      <c r="E75" s="8"/>
      <c r="F75" s="8"/>
      <c r="G75" s="8"/>
      <c r="H75" s="5">
        <f t="shared" si="14"/>
        <v>0</v>
      </c>
      <c r="I75" s="8"/>
      <c r="J75" s="112"/>
      <c r="K75" s="8">
        <f aca="true" t="shared" si="21" ref="K75:K80">G75-D75-I75</f>
        <v>0</v>
      </c>
      <c r="L75" s="8">
        <f aca="true" t="shared" si="22" ref="L75:L80">G75-J75</f>
        <v>0</v>
      </c>
      <c r="M75" s="92"/>
      <c r="N75" s="92"/>
      <c r="O75" s="89">
        <f t="shared" si="17"/>
        <v>0</v>
      </c>
      <c r="P75" s="45"/>
      <c r="Q75" s="45"/>
      <c r="R75" s="42">
        <f t="shared" si="18"/>
        <v>0</v>
      </c>
    </row>
    <row r="76" spans="1:18" ht="12.75" customHeight="1">
      <c r="A76" s="110"/>
      <c r="B76" s="114" t="s">
        <v>79</v>
      </c>
      <c r="C76" s="38">
        <f t="shared" si="1"/>
        <v>0</v>
      </c>
      <c r="D76" s="8"/>
      <c r="E76" s="8"/>
      <c r="F76" s="8"/>
      <c r="G76" s="8"/>
      <c r="H76" s="5">
        <f t="shared" si="14"/>
        <v>0</v>
      </c>
      <c r="I76" s="8"/>
      <c r="J76" s="112"/>
      <c r="K76" s="8">
        <f t="shared" si="21"/>
        <v>0</v>
      </c>
      <c r="L76" s="8">
        <f t="shared" si="22"/>
        <v>0</v>
      </c>
      <c r="M76" s="92"/>
      <c r="N76" s="92"/>
      <c r="O76" s="89">
        <f t="shared" si="17"/>
        <v>0</v>
      </c>
      <c r="P76" s="45"/>
      <c r="Q76" s="45"/>
      <c r="R76" s="42">
        <f t="shared" si="18"/>
        <v>0</v>
      </c>
    </row>
    <row r="77" spans="1:18" ht="12.75" customHeight="1">
      <c r="A77" s="115"/>
      <c r="B77" s="126" t="s">
        <v>77</v>
      </c>
      <c r="C77" s="38">
        <f t="shared" si="1"/>
        <v>0</v>
      </c>
      <c r="D77" s="8"/>
      <c r="E77" s="8"/>
      <c r="F77" s="8"/>
      <c r="G77" s="8"/>
      <c r="H77" s="5">
        <f t="shared" si="14"/>
        <v>0</v>
      </c>
      <c r="I77" s="8"/>
      <c r="J77" s="112"/>
      <c r="K77" s="8">
        <f t="shared" si="21"/>
        <v>0</v>
      </c>
      <c r="L77" s="8">
        <f t="shared" si="22"/>
        <v>0</v>
      </c>
      <c r="M77" s="92"/>
      <c r="N77" s="92"/>
      <c r="O77" s="89">
        <f t="shared" si="17"/>
        <v>0</v>
      </c>
      <c r="P77" s="45"/>
      <c r="Q77" s="45"/>
      <c r="R77" s="42">
        <f t="shared" si="18"/>
        <v>0</v>
      </c>
    </row>
    <row r="78" spans="1:18" ht="12.75" customHeight="1">
      <c r="A78" s="110"/>
      <c r="B78" s="114" t="s">
        <v>82</v>
      </c>
      <c r="C78" s="38">
        <f t="shared" si="1"/>
        <v>0</v>
      </c>
      <c r="D78" s="8"/>
      <c r="E78" s="8"/>
      <c r="F78" s="8"/>
      <c r="G78" s="8"/>
      <c r="H78" s="5">
        <f t="shared" si="14"/>
        <v>0</v>
      </c>
      <c r="I78" s="8"/>
      <c r="J78" s="112"/>
      <c r="K78" s="8">
        <f t="shared" si="21"/>
        <v>0</v>
      </c>
      <c r="L78" s="8">
        <f t="shared" si="22"/>
        <v>0</v>
      </c>
      <c r="M78" s="92"/>
      <c r="N78" s="92"/>
      <c r="O78" s="89">
        <f t="shared" si="17"/>
        <v>0</v>
      </c>
      <c r="P78" s="45"/>
      <c r="Q78" s="45"/>
      <c r="R78" s="42">
        <f t="shared" si="18"/>
        <v>0</v>
      </c>
    </row>
    <row r="79" spans="1:18" ht="12.75" customHeight="1">
      <c r="A79" s="110"/>
      <c r="B79" s="111" t="s">
        <v>103</v>
      </c>
      <c r="C79" s="38">
        <f aca="true" t="shared" si="23" ref="C79:C114">D79+E79+F79</f>
        <v>0</v>
      </c>
      <c r="D79" s="8"/>
      <c r="E79" s="8"/>
      <c r="F79" s="8"/>
      <c r="G79" s="8"/>
      <c r="H79" s="5">
        <f t="shared" si="14"/>
        <v>0</v>
      </c>
      <c r="I79" s="8"/>
      <c r="J79" s="112"/>
      <c r="K79" s="8">
        <f t="shared" si="21"/>
        <v>0</v>
      </c>
      <c r="L79" s="8">
        <f t="shared" si="22"/>
        <v>0</v>
      </c>
      <c r="M79" s="92"/>
      <c r="N79" s="127">
        <v>12000</v>
      </c>
      <c r="O79" s="89">
        <f t="shared" si="17"/>
        <v>12000</v>
      </c>
      <c r="P79" s="45"/>
      <c r="Q79" s="45"/>
      <c r="R79" s="42">
        <f t="shared" si="18"/>
        <v>0</v>
      </c>
    </row>
    <row r="80" spans="1:18" ht="12.75" customHeight="1" thickBot="1">
      <c r="A80" s="28"/>
      <c r="B80" s="117" t="s">
        <v>83</v>
      </c>
      <c r="C80" s="69">
        <f t="shared" si="23"/>
        <v>0</v>
      </c>
      <c r="D80" s="7"/>
      <c r="E80" s="7"/>
      <c r="F80" s="7"/>
      <c r="G80" s="7"/>
      <c r="H80" s="107">
        <f t="shared" si="14"/>
        <v>0</v>
      </c>
      <c r="I80" s="7"/>
      <c r="J80" s="29"/>
      <c r="K80" s="7">
        <f t="shared" si="21"/>
        <v>0</v>
      </c>
      <c r="L80" s="7">
        <f t="shared" si="22"/>
        <v>0</v>
      </c>
      <c r="M80" s="94"/>
      <c r="N80" s="94"/>
      <c r="O80" s="96">
        <f t="shared" si="17"/>
        <v>0</v>
      </c>
      <c r="P80" s="47"/>
      <c r="Q80" s="47"/>
      <c r="R80" s="55">
        <f t="shared" si="18"/>
        <v>0</v>
      </c>
    </row>
    <row r="81" spans="1:18" ht="20.25" customHeight="1" thickBot="1">
      <c r="A81" s="56">
        <v>228</v>
      </c>
      <c r="B81" s="57" t="s">
        <v>117</v>
      </c>
      <c r="C81" s="66"/>
      <c r="D81" s="23">
        <f>D82</f>
        <v>0</v>
      </c>
      <c r="E81" s="23">
        <f aca="true" t="shared" si="24" ref="E81:R81">E82</f>
        <v>0</v>
      </c>
      <c r="F81" s="23">
        <f t="shared" si="24"/>
        <v>0</v>
      </c>
      <c r="G81" s="23">
        <f t="shared" si="24"/>
        <v>200000</v>
      </c>
      <c r="H81" s="23">
        <f t="shared" si="24"/>
        <v>200000</v>
      </c>
      <c r="I81" s="23">
        <f t="shared" si="24"/>
        <v>0</v>
      </c>
      <c r="J81" s="23">
        <f t="shared" si="24"/>
        <v>0</v>
      </c>
      <c r="K81" s="23">
        <f t="shared" si="24"/>
        <v>0</v>
      </c>
      <c r="L81" s="23">
        <f t="shared" si="24"/>
        <v>0</v>
      </c>
      <c r="M81" s="95">
        <f t="shared" si="24"/>
        <v>0</v>
      </c>
      <c r="N81" s="95">
        <f t="shared" si="24"/>
        <v>0</v>
      </c>
      <c r="O81" s="95">
        <f t="shared" si="24"/>
        <v>0</v>
      </c>
      <c r="P81" s="48">
        <f t="shared" si="24"/>
        <v>0</v>
      </c>
      <c r="Q81" s="48">
        <f t="shared" si="24"/>
        <v>0</v>
      </c>
      <c r="R81" s="48">
        <f t="shared" si="24"/>
        <v>0</v>
      </c>
    </row>
    <row r="82" spans="1:18" ht="20.25" customHeight="1" thickBot="1">
      <c r="A82" s="58"/>
      <c r="B82" s="59" t="s">
        <v>100</v>
      </c>
      <c r="C82" s="69"/>
      <c r="D82" s="7"/>
      <c r="E82" s="7"/>
      <c r="F82" s="7"/>
      <c r="G82" s="7">
        <v>200000</v>
      </c>
      <c r="H82" s="107">
        <f t="shared" si="14"/>
        <v>200000</v>
      </c>
      <c r="I82" s="7"/>
      <c r="J82" s="29"/>
      <c r="K82" s="7"/>
      <c r="L82" s="7"/>
      <c r="M82" s="94"/>
      <c r="N82" s="94"/>
      <c r="O82" s="96">
        <f t="shared" si="17"/>
        <v>0</v>
      </c>
      <c r="P82" s="47"/>
      <c r="Q82" s="47"/>
      <c r="R82" s="55">
        <f t="shared" si="18"/>
        <v>0</v>
      </c>
    </row>
    <row r="83" spans="1:18" ht="16.5" thickBot="1">
      <c r="A83" s="80">
        <v>262</v>
      </c>
      <c r="B83" s="81" t="s">
        <v>7</v>
      </c>
      <c r="C83" s="66">
        <f t="shared" si="23"/>
        <v>0</v>
      </c>
      <c r="D83" s="23">
        <f aca="true" t="shared" si="25" ref="D83:R83">SUM(D84:D85)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95">
        <f t="shared" si="25"/>
        <v>0</v>
      </c>
      <c r="N83" s="95">
        <f t="shared" si="25"/>
        <v>55000</v>
      </c>
      <c r="O83" s="95">
        <f t="shared" si="25"/>
        <v>55000</v>
      </c>
      <c r="P83" s="48">
        <f t="shared" si="25"/>
        <v>0</v>
      </c>
      <c r="Q83" s="48">
        <f t="shared" si="25"/>
        <v>0</v>
      </c>
      <c r="R83" s="48">
        <f t="shared" si="25"/>
        <v>0</v>
      </c>
    </row>
    <row r="84" spans="1:18" ht="13.5" thickBot="1">
      <c r="A84" s="12"/>
      <c r="B84" s="22" t="s">
        <v>30</v>
      </c>
      <c r="C84" s="65">
        <f t="shared" si="23"/>
        <v>0</v>
      </c>
      <c r="D84" s="4"/>
      <c r="E84" s="4"/>
      <c r="F84" s="4"/>
      <c r="G84" s="4"/>
      <c r="H84" s="107">
        <f>G84-D84</f>
        <v>0</v>
      </c>
      <c r="I84" s="4"/>
      <c r="J84" s="9"/>
      <c r="K84" s="4">
        <f>G84-D84-I84</f>
        <v>0</v>
      </c>
      <c r="L84" s="4">
        <f>G84-J84</f>
        <v>0</v>
      </c>
      <c r="M84" s="90"/>
      <c r="N84" s="97">
        <v>55000</v>
      </c>
      <c r="O84" s="96">
        <f>N84-M84</f>
        <v>55000</v>
      </c>
      <c r="P84" s="43"/>
      <c r="Q84" s="43"/>
      <c r="R84" s="55">
        <f>Q84-P84</f>
        <v>0</v>
      </c>
    </row>
    <row r="85" spans="1:18" ht="13.5" thickBot="1">
      <c r="A85" s="16"/>
      <c r="B85" s="18" t="s">
        <v>19</v>
      </c>
      <c r="C85" s="64">
        <f t="shared" si="23"/>
        <v>0</v>
      </c>
      <c r="D85" s="106"/>
      <c r="E85" s="106"/>
      <c r="F85" s="106"/>
      <c r="G85" s="106"/>
      <c r="H85" s="104">
        <f>G85-D85</f>
        <v>0</v>
      </c>
      <c r="I85" s="7"/>
      <c r="J85" s="19"/>
      <c r="K85" s="7">
        <f>G85-D85-I85</f>
        <v>0</v>
      </c>
      <c r="L85" s="106">
        <f>G85-J85</f>
        <v>0</v>
      </c>
      <c r="M85" s="93"/>
      <c r="N85" s="93"/>
      <c r="O85" s="88">
        <f>N85-M85</f>
        <v>0</v>
      </c>
      <c r="P85" s="46"/>
      <c r="Q85" s="46"/>
      <c r="R85" s="41">
        <f>Q85-P85</f>
        <v>0</v>
      </c>
    </row>
    <row r="86" spans="1:18" ht="24.75" customHeight="1" thickBot="1">
      <c r="A86" s="60">
        <v>266</v>
      </c>
      <c r="B86" s="61" t="s">
        <v>118</v>
      </c>
      <c r="C86" s="66"/>
      <c r="D86" s="23"/>
      <c r="E86" s="23"/>
      <c r="F86" s="23"/>
      <c r="G86" s="23"/>
      <c r="H86" s="108">
        <f>G86-D86</f>
        <v>0</v>
      </c>
      <c r="I86" s="23"/>
      <c r="J86" s="67"/>
      <c r="K86" s="23">
        <f>G86-D86-I86</f>
        <v>0</v>
      </c>
      <c r="L86" s="23">
        <f>G86-J86</f>
        <v>0</v>
      </c>
      <c r="M86" s="95"/>
      <c r="N86" s="98">
        <v>3900</v>
      </c>
      <c r="O86" s="99">
        <f>N86-M86</f>
        <v>3900</v>
      </c>
      <c r="P86" s="48"/>
      <c r="Q86" s="48"/>
      <c r="R86" s="68">
        <f>Q86-P86</f>
        <v>0</v>
      </c>
    </row>
    <row r="87" spans="1:18" ht="15.75" customHeight="1" thickBot="1">
      <c r="A87" s="76">
        <v>291</v>
      </c>
      <c r="B87" s="77" t="s">
        <v>8</v>
      </c>
      <c r="C87" s="65">
        <f t="shared" si="23"/>
        <v>0</v>
      </c>
      <c r="D87" s="79">
        <f>SUM(D88:D93)</f>
        <v>0</v>
      </c>
      <c r="E87" s="79">
        <f aca="true" t="shared" si="26" ref="E87:R87">SUM(E88:E93)</f>
        <v>0</v>
      </c>
      <c r="F87" s="79">
        <f t="shared" si="26"/>
        <v>0</v>
      </c>
      <c r="G87" s="79">
        <f t="shared" si="26"/>
        <v>1028280</v>
      </c>
      <c r="H87" s="79">
        <f t="shared" si="26"/>
        <v>1028280</v>
      </c>
      <c r="I87" s="79">
        <f t="shared" si="26"/>
        <v>0</v>
      </c>
      <c r="J87" s="79">
        <f t="shared" si="26"/>
        <v>0</v>
      </c>
      <c r="K87" s="79">
        <f t="shared" si="26"/>
        <v>1028280</v>
      </c>
      <c r="L87" s="79">
        <f t="shared" si="26"/>
        <v>1028280</v>
      </c>
      <c r="M87" s="100">
        <f t="shared" si="26"/>
        <v>0</v>
      </c>
      <c r="N87" s="100">
        <f t="shared" si="26"/>
        <v>0</v>
      </c>
      <c r="O87" s="100">
        <f t="shared" si="26"/>
        <v>0</v>
      </c>
      <c r="P87" s="78">
        <f t="shared" si="26"/>
        <v>0</v>
      </c>
      <c r="Q87" s="78">
        <f t="shared" si="26"/>
        <v>14000</v>
      </c>
      <c r="R87" s="78">
        <f t="shared" si="26"/>
        <v>14000</v>
      </c>
    </row>
    <row r="88" spans="1:18" ht="12.75" customHeight="1">
      <c r="A88" s="3">
        <v>291</v>
      </c>
      <c r="B88" s="117" t="s">
        <v>18</v>
      </c>
      <c r="C88" s="64">
        <f t="shared" si="23"/>
        <v>0</v>
      </c>
      <c r="D88" s="7"/>
      <c r="E88" s="7"/>
      <c r="F88" s="7"/>
      <c r="G88" s="120">
        <v>150280</v>
      </c>
      <c r="H88" s="104">
        <f aca="true" t="shared" si="27" ref="H88:H93">G88-D88</f>
        <v>150280</v>
      </c>
      <c r="I88" s="63"/>
      <c r="J88" s="29"/>
      <c r="K88" s="7">
        <f>G88-D88-I88</f>
        <v>150280</v>
      </c>
      <c r="L88" s="7">
        <f>G88-J88</f>
        <v>150280</v>
      </c>
      <c r="M88" s="94"/>
      <c r="N88" s="94"/>
      <c r="O88" s="88">
        <f aca="true" t="shared" si="28" ref="O88:O93">N88-M88</f>
        <v>0</v>
      </c>
      <c r="P88" s="47"/>
      <c r="Q88" s="47"/>
      <c r="R88" s="41">
        <f aca="true" t="shared" si="29" ref="R88:R93">Q88-P88</f>
        <v>0</v>
      </c>
    </row>
    <row r="89" spans="1:18" ht="12.75">
      <c r="A89" s="110"/>
      <c r="B89" s="114" t="s">
        <v>17</v>
      </c>
      <c r="C89" s="38">
        <f t="shared" si="23"/>
        <v>0</v>
      </c>
      <c r="D89" s="8"/>
      <c r="E89" s="8"/>
      <c r="F89" s="8"/>
      <c r="G89" s="8"/>
      <c r="H89" s="5">
        <f t="shared" si="27"/>
        <v>0</v>
      </c>
      <c r="I89" s="112"/>
      <c r="J89" s="112"/>
      <c r="K89" s="8">
        <f>G89-D89-I89</f>
        <v>0</v>
      </c>
      <c r="L89" s="8">
        <f>G89-J89</f>
        <v>0</v>
      </c>
      <c r="M89" s="92"/>
      <c r="N89" s="92"/>
      <c r="O89" s="89">
        <f t="shared" si="28"/>
        <v>0</v>
      </c>
      <c r="P89" s="45"/>
      <c r="Q89" s="45"/>
      <c r="R89" s="42">
        <f t="shared" si="29"/>
        <v>0</v>
      </c>
    </row>
    <row r="90" spans="1:18" ht="12.75">
      <c r="A90" s="110">
        <v>291</v>
      </c>
      <c r="B90" s="114" t="s">
        <v>31</v>
      </c>
      <c r="C90" s="38">
        <f t="shared" si="23"/>
        <v>0</v>
      </c>
      <c r="D90" s="8"/>
      <c r="E90" s="8"/>
      <c r="F90" s="8"/>
      <c r="G90" s="122">
        <v>878000</v>
      </c>
      <c r="H90" s="5">
        <f t="shared" si="27"/>
        <v>878000</v>
      </c>
      <c r="I90" s="112"/>
      <c r="J90" s="112"/>
      <c r="K90" s="8">
        <f>G90-D90-I90</f>
        <v>878000</v>
      </c>
      <c r="L90" s="8">
        <f>G90-J90</f>
        <v>878000</v>
      </c>
      <c r="M90" s="92"/>
      <c r="N90" s="92"/>
      <c r="O90" s="89">
        <f t="shared" si="28"/>
        <v>0</v>
      </c>
      <c r="P90" s="45"/>
      <c r="Q90" s="45"/>
      <c r="R90" s="42">
        <f t="shared" si="29"/>
        <v>0</v>
      </c>
    </row>
    <row r="91" spans="1:18" ht="12.75">
      <c r="A91" s="110">
        <v>291</v>
      </c>
      <c r="B91" s="123" t="s">
        <v>113</v>
      </c>
      <c r="C91" s="38">
        <f t="shared" si="23"/>
        <v>0</v>
      </c>
      <c r="D91" s="8"/>
      <c r="E91" s="8"/>
      <c r="F91" s="8"/>
      <c r="G91" s="8"/>
      <c r="H91" s="5">
        <f t="shared" si="27"/>
        <v>0</v>
      </c>
      <c r="I91" s="112"/>
      <c r="J91" s="112"/>
      <c r="K91" s="8">
        <f>G91-D91-I91</f>
        <v>0</v>
      </c>
      <c r="L91" s="8">
        <f>G91-J91</f>
        <v>0</v>
      </c>
      <c r="M91" s="92"/>
      <c r="N91" s="92"/>
      <c r="O91" s="89">
        <f t="shared" si="28"/>
        <v>0</v>
      </c>
      <c r="P91" s="45"/>
      <c r="Q91" s="45">
        <v>4000</v>
      </c>
      <c r="R91" s="42">
        <f t="shared" si="29"/>
        <v>4000</v>
      </c>
    </row>
    <row r="92" spans="1:18" ht="12.75">
      <c r="A92" s="110">
        <v>292</v>
      </c>
      <c r="B92" s="123" t="s">
        <v>112</v>
      </c>
      <c r="C92" s="38"/>
      <c r="D92" s="8"/>
      <c r="E92" s="8"/>
      <c r="F92" s="8"/>
      <c r="G92" s="8"/>
      <c r="H92" s="5">
        <f t="shared" si="27"/>
        <v>0</v>
      </c>
      <c r="I92" s="112"/>
      <c r="J92" s="112"/>
      <c r="K92" s="8"/>
      <c r="L92" s="8"/>
      <c r="M92" s="92"/>
      <c r="N92" s="92"/>
      <c r="O92" s="89">
        <f t="shared" si="28"/>
        <v>0</v>
      </c>
      <c r="P92" s="45"/>
      <c r="Q92" s="45">
        <v>10000</v>
      </c>
      <c r="R92" s="42">
        <f t="shared" si="29"/>
        <v>10000</v>
      </c>
    </row>
    <row r="93" spans="1:18" ht="13.5" thickBot="1">
      <c r="A93" s="28"/>
      <c r="B93" s="121"/>
      <c r="C93" s="69">
        <f t="shared" si="23"/>
        <v>0</v>
      </c>
      <c r="D93" s="7"/>
      <c r="E93" s="7"/>
      <c r="F93" s="7"/>
      <c r="G93" s="7"/>
      <c r="H93" s="107">
        <f t="shared" si="27"/>
        <v>0</v>
      </c>
      <c r="I93" s="63"/>
      <c r="J93" s="29"/>
      <c r="K93" s="7">
        <f>G93-D93-I93</f>
        <v>0</v>
      </c>
      <c r="L93" s="7">
        <f>G93-J93</f>
        <v>0</v>
      </c>
      <c r="M93" s="94"/>
      <c r="N93" s="94"/>
      <c r="O93" s="96">
        <f t="shared" si="28"/>
        <v>0</v>
      </c>
      <c r="P93" s="47"/>
      <c r="Q93" s="47"/>
      <c r="R93" s="55">
        <f t="shared" si="29"/>
        <v>0</v>
      </c>
    </row>
    <row r="94" spans="1:18" ht="16.5" thickBot="1">
      <c r="A94" s="82">
        <v>310</v>
      </c>
      <c r="B94" s="83" t="s">
        <v>9</v>
      </c>
      <c r="C94" s="68">
        <f t="shared" si="23"/>
        <v>0</v>
      </c>
      <c r="D94" s="23">
        <f>SUM(D95:D103)</f>
        <v>0</v>
      </c>
      <c r="E94" s="23">
        <f aca="true" t="shared" si="30" ref="E94:R94">SUM(E95:E103)</f>
        <v>0</v>
      </c>
      <c r="F94" s="23">
        <f t="shared" si="30"/>
        <v>0</v>
      </c>
      <c r="G94" s="23">
        <f t="shared" si="30"/>
        <v>0</v>
      </c>
      <c r="H94" s="23">
        <f t="shared" si="30"/>
        <v>0</v>
      </c>
      <c r="I94" s="23">
        <f t="shared" si="30"/>
        <v>0</v>
      </c>
      <c r="J94" s="23">
        <f t="shared" si="30"/>
        <v>0</v>
      </c>
      <c r="K94" s="23">
        <f t="shared" si="30"/>
        <v>0</v>
      </c>
      <c r="L94" s="23">
        <f t="shared" si="30"/>
        <v>0</v>
      </c>
      <c r="M94" s="95">
        <f t="shared" si="30"/>
        <v>0</v>
      </c>
      <c r="N94" s="95">
        <f t="shared" si="30"/>
        <v>974000</v>
      </c>
      <c r="O94" s="95">
        <f t="shared" si="30"/>
        <v>974000</v>
      </c>
      <c r="P94" s="48">
        <f t="shared" si="30"/>
        <v>0</v>
      </c>
      <c r="Q94" s="48">
        <f t="shared" si="30"/>
        <v>152000</v>
      </c>
      <c r="R94" s="48">
        <f t="shared" si="30"/>
        <v>152000</v>
      </c>
    </row>
    <row r="95" spans="1:18" ht="12.75">
      <c r="A95" s="28"/>
      <c r="B95" s="117" t="s">
        <v>107</v>
      </c>
      <c r="C95" s="69">
        <f t="shared" si="23"/>
        <v>0</v>
      </c>
      <c r="D95" s="7"/>
      <c r="E95" s="7"/>
      <c r="F95" s="7"/>
      <c r="G95" s="7"/>
      <c r="H95" s="107">
        <f>G95-D95</f>
        <v>0</v>
      </c>
      <c r="I95" s="7"/>
      <c r="J95" s="29"/>
      <c r="K95" s="7">
        <f>G95-D95-I95</f>
        <v>0</v>
      </c>
      <c r="L95" s="7">
        <f>G95-J95</f>
        <v>0</v>
      </c>
      <c r="M95" s="94"/>
      <c r="N95" s="109">
        <v>20000</v>
      </c>
      <c r="O95" s="96">
        <f aca="true" t="shared" si="31" ref="O95:O105">N95-M95</f>
        <v>20000</v>
      </c>
      <c r="P95" s="47"/>
      <c r="Q95" s="47"/>
      <c r="R95" s="55">
        <f aca="true" t="shared" si="32" ref="R95:R105">Q95-P95</f>
        <v>0</v>
      </c>
    </row>
    <row r="96" spans="1:18" ht="12.75">
      <c r="A96" s="110"/>
      <c r="B96" s="114" t="s">
        <v>115</v>
      </c>
      <c r="C96" s="38"/>
      <c r="D96" s="8"/>
      <c r="E96" s="8"/>
      <c r="F96" s="8"/>
      <c r="G96" s="8"/>
      <c r="H96" s="5">
        <f>G96-D96</f>
        <v>0</v>
      </c>
      <c r="I96" s="8"/>
      <c r="J96" s="112"/>
      <c r="K96" s="8"/>
      <c r="L96" s="8"/>
      <c r="M96" s="92"/>
      <c r="N96" s="113"/>
      <c r="O96" s="89">
        <f t="shared" si="31"/>
        <v>0</v>
      </c>
      <c r="P96" s="45"/>
      <c r="Q96" s="45">
        <v>20000</v>
      </c>
      <c r="R96" s="42">
        <f t="shared" si="32"/>
        <v>20000</v>
      </c>
    </row>
    <row r="97" spans="1:18" ht="12.75">
      <c r="A97" s="110"/>
      <c r="B97" s="114" t="s">
        <v>93</v>
      </c>
      <c r="C97" s="38"/>
      <c r="D97" s="8"/>
      <c r="E97" s="8"/>
      <c r="F97" s="8"/>
      <c r="G97" s="8"/>
      <c r="H97" s="5">
        <f aca="true" t="shared" si="33" ref="H97:H105">G97-D97</f>
        <v>0</v>
      </c>
      <c r="I97" s="8"/>
      <c r="J97" s="112"/>
      <c r="K97" s="8"/>
      <c r="L97" s="8"/>
      <c r="M97" s="92"/>
      <c r="N97" s="113">
        <v>480000</v>
      </c>
      <c r="O97" s="89">
        <f t="shared" si="31"/>
        <v>480000</v>
      </c>
      <c r="P97" s="45"/>
      <c r="Q97" s="45">
        <v>40000</v>
      </c>
      <c r="R97" s="42">
        <f t="shared" si="32"/>
        <v>40000</v>
      </c>
    </row>
    <row r="98" spans="1:18" ht="12.75">
      <c r="A98" s="110"/>
      <c r="B98" s="114" t="s">
        <v>106</v>
      </c>
      <c r="C98" s="38"/>
      <c r="D98" s="8"/>
      <c r="E98" s="8"/>
      <c r="F98" s="8"/>
      <c r="G98" s="8"/>
      <c r="H98" s="5">
        <f t="shared" si="33"/>
        <v>0</v>
      </c>
      <c r="I98" s="8"/>
      <c r="J98" s="112"/>
      <c r="K98" s="8"/>
      <c r="L98" s="8"/>
      <c r="M98" s="92"/>
      <c r="N98" s="113">
        <v>20000</v>
      </c>
      <c r="O98" s="89">
        <f t="shared" si="31"/>
        <v>20000</v>
      </c>
      <c r="P98" s="45"/>
      <c r="Q98" s="119">
        <v>23000</v>
      </c>
      <c r="R98" s="42">
        <f t="shared" si="32"/>
        <v>23000</v>
      </c>
    </row>
    <row r="99" spans="1:18" ht="12.75">
      <c r="A99" s="110"/>
      <c r="B99" s="114" t="s">
        <v>105</v>
      </c>
      <c r="C99" s="38"/>
      <c r="D99" s="8"/>
      <c r="E99" s="8"/>
      <c r="F99" s="8"/>
      <c r="G99" s="8"/>
      <c r="H99" s="5">
        <f t="shared" si="33"/>
        <v>0</v>
      </c>
      <c r="I99" s="8"/>
      <c r="J99" s="112"/>
      <c r="K99" s="8"/>
      <c r="L99" s="8"/>
      <c r="M99" s="92"/>
      <c r="N99" s="113">
        <v>454000</v>
      </c>
      <c r="O99" s="89">
        <f t="shared" si="31"/>
        <v>454000</v>
      </c>
      <c r="P99" s="45"/>
      <c r="Q99" s="45"/>
      <c r="R99" s="42">
        <f t="shared" si="32"/>
        <v>0</v>
      </c>
    </row>
    <row r="100" spans="1:18" ht="12.75">
      <c r="A100" s="110"/>
      <c r="B100" s="114" t="s">
        <v>75</v>
      </c>
      <c r="C100" s="38">
        <f t="shared" si="23"/>
        <v>0</v>
      </c>
      <c r="D100" s="8"/>
      <c r="E100" s="8"/>
      <c r="F100" s="8"/>
      <c r="G100" s="8"/>
      <c r="H100" s="5">
        <f t="shared" si="33"/>
        <v>0</v>
      </c>
      <c r="I100" s="8"/>
      <c r="J100" s="112"/>
      <c r="K100" s="8">
        <f aca="true" t="shared" si="34" ref="K100:K105">G100-D100-I100</f>
        <v>0</v>
      </c>
      <c r="L100" s="8">
        <f aca="true" t="shared" si="35" ref="L100:L105">G100-J100</f>
        <v>0</v>
      </c>
      <c r="M100" s="92"/>
      <c r="N100" s="92"/>
      <c r="O100" s="89">
        <f t="shared" si="31"/>
        <v>0</v>
      </c>
      <c r="P100" s="45"/>
      <c r="Q100" s="45"/>
      <c r="R100" s="42">
        <f t="shared" si="32"/>
        <v>0</v>
      </c>
    </row>
    <row r="101" spans="1:18" ht="12.75">
      <c r="A101" s="110"/>
      <c r="B101" s="114" t="s">
        <v>63</v>
      </c>
      <c r="C101" s="38">
        <f t="shared" si="23"/>
        <v>0</v>
      </c>
      <c r="D101" s="8"/>
      <c r="E101" s="8"/>
      <c r="F101" s="8"/>
      <c r="G101" s="8"/>
      <c r="H101" s="5">
        <f t="shared" si="33"/>
        <v>0</v>
      </c>
      <c r="I101" s="8"/>
      <c r="J101" s="112"/>
      <c r="K101" s="8">
        <f t="shared" si="34"/>
        <v>0</v>
      </c>
      <c r="L101" s="8">
        <f t="shared" si="35"/>
        <v>0</v>
      </c>
      <c r="M101" s="92"/>
      <c r="N101" s="92"/>
      <c r="O101" s="89">
        <f t="shared" si="31"/>
        <v>0</v>
      </c>
      <c r="P101" s="45"/>
      <c r="Q101" s="45"/>
      <c r="R101" s="42">
        <f t="shared" si="32"/>
        <v>0</v>
      </c>
    </row>
    <row r="102" spans="1:18" ht="12.75">
      <c r="A102" s="110"/>
      <c r="B102" s="114" t="s">
        <v>114</v>
      </c>
      <c r="C102" s="38">
        <f t="shared" si="23"/>
        <v>0</v>
      </c>
      <c r="D102" s="8"/>
      <c r="E102" s="8"/>
      <c r="F102" s="8"/>
      <c r="G102" s="8"/>
      <c r="H102" s="5">
        <f t="shared" si="33"/>
        <v>0</v>
      </c>
      <c r="I102" s="8"/>
      <c r="J102" s="112"/>
      <c r="K102" s="8">
        <f t="shared" si="34"/>
        <v>0</v>
      </c>
      <c r="L102" s="8">
        <f t="shared" si="35"/>
        <v>0</v>
      </c>
      <c r="M102" s="92"/>
      <c r="N102" s="92"/>
      <c r="O102" s="89">
        <f t="shared" si="31"/>
        <v>0</v>
      </c>
      <c r="P102" s="45"/>
      <c r="Q102" s="45">
        <v>69000</v>
      </c>
      <c r="R102" s="42">
        <f t="shared" si="32"/>
        <v>69000</v>
      </c>
    </row>
    <row r="103" spans="1:18" ht="13.5" thickBot="1">
      <c r="A103" s="31"/>
      <c r="B103" s="118" t="s">
        <v>80</v>
      </c>
      <c r="C103" s="69">
        <f t="shared" si="23"/>
        <v>0</v>
      </c>
      <c r="D103" s="7"/>
      <c r="E103" s="7"/>
      <c r="F103" s="7"/>
      <c r="G103" s="7"/>
      <c r="H103" s="107">
        <f t="shared" si="33"/>
        <v>0</v>
      </c>
      <c r="I103" s="7"/>
      <c r="J103" s="29"/>
      <c r="K103" s="7">
        <f t="shared" si="34"/>
        <v>0</v>
      </c>
      <c r="L103" s="7">
        <f t="shared" si="35"/>
        <v>0</v>
      </c>
      <c r="M103" s="94"/>
      <c r="N103" s="94"/>
      <c r="O103" s="96">
        <f t="shared" si="31"/>
        <v>0</v>
      </c>
      <c r="P103" s="47"/>
      <c r="Q103" s="47"/>
      <c r="R103" s="55">
        <f t="shared" si="32"/>
        <v>0</v>
      </c>
    </row>
    <row r="104" spans="1:18" ht="27.75" customHeight="1" thickBot="1">
      <c r="A104" s="74">
        <v>341</v>
      </c>
      <c r="B104" s="75" t="s">
        <v>122</v>
      </c>
      <c r="C104" s="66"/>
      <c r="D104" s="23"/>
      <c r="E104" s="23"/>
      <c r="F104" s="23"/>
      <c r="G104" s="23"/>
      <c r="H104" s="108">
        <f t="shared" si="33"/>
        <v>0</v>
      </c>
      <c r="I104" s="23"/>
      <c r="J104" s="67"/>
      <c r="K104" s="7">
        <f t="shared" si="34"/>
        <v>0</v>
      </c>
      <c r="L104" s="106">
        <f t="shared" si="35"/>
        <v>0</v>
      </c>
      <c r="M104" s="95"/>
      <c r="N104" s="101">
        <v>6336</v>
      </c>
      <c r="O104" s="99">
        <f t="shared" si="31"/>
        <v>6336</v>
      </c>
      <c r="P104" s="48"/>
      <c r="Q104" s="48">
        <v>15000</v>
      </c>
      <c r="R104" s="68">
        <f t="shared" si="32"/>
        <v>15000</v>
      </c>
    </row>
    <row r="105" spans="1:18" ht="27.75" customHeight="1" thickBot="1">
      <c r="A105" s="74">
        <v>344</v>
      </c>
      <c r="B105" s="75" t="s">
        <v>121</v>
      </c>
      <c r="C105" s="66">
        <f>D105+E105+F105</f>
        <v>0</v>
      </c>
      <c r="D105" s="23"/>
      <c r="E105" s="23"/>
      <c r="F105" s="23"/>
      <c r="G105" s="23"/>
      <c r="H105" s="108">
        <f t="shared" si="33"/>
        <v>0</v>
      </c>
      <c r="I105" s="23"/>
      <c r="J105" s="67"/>
      <c r="K105" s="23">
        <f t="shared" si="34"/>
        <v>0</v>
      </c>
      <c r="L105" s="23">
        <f t="shared" si="35"/>
        <v>0</v>
      </c>
      <c r="M105" s="95"/>
      <c r="N105" s="95"/>
      <c r="O105" s="99">
        <f t="shared" si="31"/>
        <v>0</v>
      </c>
      <c r="P105" s="48"/>
      <c r="Q105" s="48">
        <v>76000</v>
      </c>
      <c r="R105" s="68">
        <f t="shared" si="32"/>
        <v>76000</v>
      </c>
    </row>
    <row r="106" spans="1:18" ht="33" customHeight="1" thickBot="1">
      <c r="A106" s="72">
        <v>346</v>
      </c>
      <c r="B106" s="73" t="s">
        <v>120</v>
      </c>
      <c r="C106" s="48">
        <f>C107+C108+C109+C110+C111+C112+C113+C114+C115</f>
        <v>0</v>
      </c>
      <c r="D106" s="23">
        <f>D107+D108+D109+D110+D111+D112+D113+D114+D115</f>
        <v>0</v>
      </c>
      <c r="E106" s="23">
        <f aca="true" t="shared" si="36" ref="E106:R106">E107+E108+E109+E110+E111+E112+E113+E114+E115</f>
        <v>0</v>
      </c>
      <c r="F106" s="23">
        <f t="shared" si="36"/>
        <v>6515</v>
      </c>
      <c r="G106" s="23">
        <f t="shared" si="36"/>
        <v>0</v>
      </c>
      <c r="H106" s="23">
        <f t="shared" si="36"/>
        <v>0</v>
      </c>
      <c r="I106" s="23">
        <f t="shared" si="36"/>
        <v>0</v>
      </c>
      <c r="J106" s="23">
        <f t="shared" si="36"/>
        <v>0</v>
      </c>
      <c r="K106" s="23">
        <f t="shared" si="36"/>
        <v>0</v>
      </c>
      <c r="L106" s="23">
        <f t="shared" si="36"/>
        <v>0</v>
      </c>
      <c r="M106" s="95">
        <f t="shared" si="36"/>
        <v>0</v>
      </c>
      <c r="N106" s="95">
        <f t="shared" si="36"/>
        <v>65000</v>
      </c>
      <c r="O106" s="95">
        <f t="shared" si="36"/>
        <v>65000</v>
      </c>
      <c r="P106" s="48">
        <f t="shared" si="36"/>
        <v>0</v>
      </c>
      <c r="Q106" s="48">
        <f t="shared" si="36"/>
        <v>118500</v>
      </c>
      <c r="R106" s="48">
        <f t="shared" si="36"/>
        <v>118500</v>
      </c>
    </row>
    <row r="107" spans="1:18" ht="12.75" customHeight="1">
      <c r="A107" s="28">
        <v>346</v>
      </c>
      <c r="B107" s="59" t="s">
        <v>109</v>
      </c>
      <c r="C107" s="69"/>
      <c r="D107" s="7"/>
      <c r="E107" s="7"/>
      <c r="F107" s="7"/>
      <c r="G107" s="7"/>
      <c r="H107" s="107">
        <f aca="true" t="shared" si="37" ref="H107:H115">G107-D107</f>
        <v>0</v>
      </c>
      <c r="I107" s="7"/>
      <c r="J107" s="29"/>
      <c r="K107" s="7"/>
      <c r="L107" s="7"/>
      <c r="M107" s="94"/>
      <c r="N107" s="109">
        <v>15000</v>
      </c>
      <c r="O107" s="96">
        <f aca="true" t="shared" si="38" ref="O107:O115">N107-M107</f>
        <v>15000</v>
      </c>
      <c r="P107" s="47"/>
      <c r="Q107" s="47"/>
      <c r="R107" s="55">
        <f aca="true" t="shared" si="39" ref="R107:R115">Q107-P107</f>
        <v>0</v>
      </c>
    </row>
    <row r="108" spans="1:18" ht="12.75" customHeight="1">
      <c r="A108" s="110">
        <v>346</v>
      </c>
      <c r="B108" s="111" t="s">
        <v>94</v>
      </c>
      <c r="C108" s="38"/>
      <c r="D108" s="8"/>
      <c r="E108" s="8"/>
      <c r="F108" s="8"/>
      <c r="G108" s="8"/>
      <c r="H108" s="5">
        <f t="shared" si="37"/>
        <v>0</v>
      </c>
      <c r="I108" s="8"/>
      <c r="J108" s="112"/>
      <c r="K108" s="8"/>
      <c r="L108" s="8"/>
      <c r="M108" s="92"/>
      <c r="N108" s="92"/>
      <c r="O108" s="89">
        <f t="shared" si="38"/>
        <v>0</v>
      </c>
      <c r="P108" s="45"/>
      <c r="Q108" s="45"/>
      <c r="R108" s="42">
        <f t="shared" si="39"/>
        <v>0</v>
      </c>
    </row>
    <row r="109" spans="1:18" ht="12.75" customHeight="1">
      <c r="A109" s="110">
        <v>346</v>
      </c>
      <c r="B109" s="111" t="s">
        <v>35</v>
      </c>
      <c r="C109" s="38">
        <f t="shared" si="23"/>
        <v>0</v>
      </c>
      <c r="D109" s="8"/>
      <c r="E109" s="8"/>
      <c r="F109" s="8"/>
      <c r="G109" s="8"/>
      <c r="H109" s="5">
        <f t="shared" si="37"/>
        <v>0</v>
      </c>
      <c r="I109" s="8"/>
      <c r="J109" s="112"/>
      <c r="K109" s="8">
        <f aca="true" t="shared" si="40" ref="K109:K115">G109-D109-I109</f>
        <v>0</v>
      </c>
      <c r="L109" s="8">
        <f aca="true" t="shared" si="41" ref="L109:L115">G109-J109</f>
        <v>0</v>
      </c>
      <c r="M109" s="92"/>
      <c r="N109" s="92"/>
      <c r="O109" s="89">
        <f t="shared" si="38"/>
        <v>0</v>
      </c>
      <c r="P109" s="45"/>
      <c r="Q109" s="45">
        <v>20000</v>
      </c>
      <c r="R109" s="42">
        <f t="shared" si="39"/>
        <v>20000</v>
      </c>
    </row>
    <row r="110" spans="1:18" ht="12.75" customHeight="1">
      <c r="A110" s="110">
        <v>346</v>
      </c>
      <c r="B110" s="111" t="s">
        <v>116</v>
      </c>
      <c r="C110" s="38"/>
      <c r="D110" s="8"/>
      <c r="E110" s="8"/>
      <c r="F110" s="8"/>
      <c r="G110" s="8"/>
      <c r="H110" s="5">
        <f t="shared" si="37"/>
        <v>0</v>
      </c>
      <c r="I110" s="8"/>
      <c r="J110" s="112"/>
      <c r="K110" s="8"/>
      <c r="L110" s="8"/>
      <c r="M110" s="92"/>
      <c r="N110" s="92"/>
      <c r="O110" s="89">
        <f t="shared" si="38"/>
        <v>0</v>
      </c>
      <c r="P110" s="45"/>
      <c r="Q110" s="45">
        <v>20000</v>
      </c>
      <c r="R110" s="42">
        <f t="shared" si="39"/>
        <v>20000</v>
      </c>
    </row>
    <row r="111" spans="1:18" ht="15.75" customHeight="1">
      <c r="A111" s="110">
        <v>346</v>
      </c>
      <c r="B111" s="111" t="s">
        <v>64</v>
      </c>
      <c r="C111" s="38">
        <f t="shared" si="23"/>
        <v>0</v>
      </c>
      <c r="D111" s="8"/>
      <c r="E111" s="8"/>
      <c r="F111" s="8"/>
      <c r="G111" s="8"/>
      <c r="H111" s="5">
        <f t="shared" si="37"/>
        <v>0</v>
      </c>
      <c r="I111" s="8"/>
      <c r="J111" s="112"/>
      <c r="K111" s="8">
        <f t="shared" si="40"/>
        <v>0</v>
      </c>
      <c r="L111" s="8">
        <f t="shared" si="41"/>
        <v>0</v>
      </c>
      <c r="M111" s="92"/>
      <c r="N111" s="113">
        <v>15000</v>
      </c>
      <c r="O111" s="89">
        <f t="shared" si="38"/>
        <v>15000</v>
      </c>
      <c r="P111" s="45"/>
      <c r="Q111" s="45">
        <v>23500</v>
      </c>
      <c r="R111" s="42">
        <f t="shared" si="39"/>
        <v>23500</v>
      </c>
    </row>
    <row r="112" spans="1:18" ht="12.75" customHeight="1">
      <c r="A112" s="110">
        <v>346</v>
      </c>
      <c r="B112" s="114" t="s">
        <v>65</v>
      </c>
      <c r="C112" s="38">
        <f t="shared" si="23"/>
        <v>0</v>
      </c>
      <c r="D112" s="8"/>
      <c r="E112" s="8"/>
      <c r="F112" s="8"/>
      <c r="G112" s="8"/>
      <c r="H112" s="5">
        <f t="shared" si="37"/>
        <v>0</v>
      </c>
      <c r="I112" s="8"/>
      <c r="J112" s="112"/>
      <c r="K112" s="8">
        <f t="shared" si="40"/>
        <v>0</v>
      </c>
      <c r="L112" s="8">
        <f t="shared" si="41"/>
        <v>0</v>
      </c>
      <c r="M112" s="92"/>
      <c r="N112" s="92"/>
      <c r="O112" s="89">
        <f t="shared" si="38"/>
        <v>0</v>
      </c>
      <c r="P112" s="45"/>
      <c r="Q112" s="45">
        <v>10000</v>
      </c>
      <c r="R112" s="42">
        <f t="shared" si="39"/>
        <v>10000</v>
      </c>
    </row>
    <row r="113" spans="1:18" ht="12.75" customHeight="1">
      <c r="A113" s="115">
        <v>346</v>
      </c>
      <c r="B113" s="116" t="s">
        <v>110</v>
      </c>
      <c r="C113" s="38">
        <f t="shared" si="23"/>
        <v>0</v>
      </c>
      <c r="D113" s="8"/>
      <c r="E113" s="8"/>
      <c r="F113" s="8"/>
      <c r="G113" s="8"/>
      <c r="H113" s="5">
        <f t="shared" si="37"/>
        <v>0</v>
      </c>
      <c r="I113" s="8"/>
      <c r="J113" s="112"/>
      <c r="K113" s="8">
        <f t="shared" si="40"/>
        <v>0</v>
      </c>
      <c r="L113" s="8">
        <f t="shared" si="41"/>
        <v>0</v>
      </c>
      <c r="M113" s="92"/>
      <c r="N113" s="92">
        <v>15000</v>
      </c>
      <c r="O113" s="89">
        <f t="shared" si="38"/>
        <v>15000</v>
      </c>
      <c r="P113" s="45"/>
      <c r="Q113" s="45"/>
      <c r="R113" s="42">
        <f t="shared" si="39"/>
        <v>0</v>
      </c>
    </row>
    <row r="114" spans="1:18" ht="12.75" customHeight="1">
      <c r="A114" s="110">
        <v>346</v>
      </c>
      <c r="B114" s="111" t="s">
        <v>22</v>
      </c>
      <c r="C114" s="38">
        <f t="shared" si="23"/>
        <v>0</v>
      </c>
      <c r="D114" s="8"/>
      <c r="E114" s="8"/>
      <c r="F114" s="8"/>
      <c r="G114" s="8"/>
      <c r="H114" s="5">
        <f t="shared" si="37"/>
        <v>0</v>
      </c>
      <c r="I114" s="8"/>
      <c r="J114" s="112"/>
      <c r="K114" s="8">
        <f t="shared" si="40"/>
        <v>0</v>
      </c>
      <c r="L114" s="8">
        <f t="shared" si="41"/>
        <v>0</v>
      </c>
      <c r="M114" s="92"/>
      <c r="N114" s="113">
        <v>20000</v>
      </c>
      <c r="O114" s="89">
        <f t="shared" si="38"/>
        <v>20000</v>
      </c>
      <c r="P114" s="45"/>
      <c r="Q114" s="45">
        <v>15000</v>
      </c>
      <c r="R114" s="42">
        <f t="shared" si="39"/>
        <v>15000</v>
      </c>
    </row>
    <row r="115" spans="1:18" ht="12.75" customHeight="1" thickBot="1">
      <c r="A115" s="28">
        <v>346</v>
      </c>
      <c r="B115" s="59" t="s">
        <v>76</v>
      </c>
      <c r="C115" s="69"/>
      <c r="D115" s="7"/>
      <c r="E115" s="7"/>
      <c r="F115" s="7">
        <v>6515</v>
      </c>
      <c r="G115" s="7"/>
      <c r="H115" s="107">
        <f t="shared" si="37"/>
        <v>0</v>
      </c>
      <c r="I115" s="7"/>
      <c r="J115" s="29"/>
      <c r="K115" s="7">
        <f t="shared" si="40"/>
        <v>0</v>
      </c>
      <c r="L115" s="7">
        <f t="shared" si="41"/>
        <v>0</v>
      </c>
      <c r="M115" s="94"/>
      <c r="N115" s="94"/>
      <c r="O115" s="96">
        <f t="shared" si="38"/>
        <v>0</v>
      </c>
      <c r="P115" s="47"/>
      <c r="Q115" s="47">
        <v>30000</v>
      </c>
      <c r="R115" s="55">
        <f t="shared" si="39"/>
        <v>30000</v>
      </c>
    </row>
    <row r="116" spans="1:18" ht="39" customHeight="1" thickBot="1">
      <c r="A116" s="70">
        <v>349</v>
      </c>
      <c r="B116" s="71" t="s">
        <v>119</v>
      </c>
      <c r="C116" s="66">
        <f>C117+C118</f>
        <v>0</v>
      </c>
      <c r="D116" s="108">
        <f>D117+D118</f>
        <v>0</v>
      </c>
      <c r="E116" s="108">
        <f aca="true" t="shared" si="42" ref="E116:R116">E117+E118</f>
        <v>0</v>
      </c>
      <c r="F116" s="108">
        <f t="shared" si="42"/>
        <v>0</v>
      </c>
      <c r="G116" s="108">
        <f t="shared" si="42"/>
        <v>0</v>
      </c>
      <c r="H116" s="108">
        <f t="shared" si="42"/>
        <v>0</v>
      </c>
      <c r="I116" s="108">
        <f t="shared" si="42"/>
        <v>0</v>
      </c>
      <c r="J116" s="108">
        <f t="shared" si="42"/>
        <v>0</v>
      </c>
      <c r="K116" s="108">
        <f t="shared" si="42"/>
        <v>0</v>
      </c>
      <c r="L116" s="108">
        <f t="shared" si="42"/>
        <v>0</v>
      </c>
      <c r="M116" s="99">
        <f t="shared" si="42"/>
        <v>0</v>
      </c>
      <c r="N116" s="99">
        <f t="shared" si="42"/>
        <v>35000</v>
      </c>
      <c r="O116" s="99">
        <f t="shared" si="42"/>
        <v>35000</v>
      </c>
      <c r="P116" s="68">
        <f t="shared" si="42"/>
        <v>0</v>
      </c>
      <c r="Q116" s="68">
        <f t="shared" si="42"/>
        <v>0</v>
      </c>
      <c r="R116" s="68">
        <f t="shared" si="42"/>
        <v>0</v>
      </c>
    </row>
    <row r="117" spans="1:18" ht="13.5" thickBot="1">
      <c r="A117" s="28">
        <v>349</v>
      </c>
      <c r="B117" s="62" t="s">
        <v>104</v>
      </c>
      <c r="C117" s="65"/>
      <c r="D117" s="7"/>
      <c r="E117" s="7"/>
      <c r="F117" s="7"/>
      <c r="G117" s="7"/>
      <c r="H117" s="107">
        <f>G117-D117</f>
        <v>0</v>
      </c>
      <c r="I117" s="6"/>
      <c r="J117" s="29"/>
      <c r="K117" s="4"/>
      <c r="L117" s="4"/>
      <c r="M117" s="94"/>
      <c r="N117" s="94">
        <v>5000</v>
      </c>
      <c r="O117" s="96">
        <f>N117-M117</f>
        <v>5000</v>
      </c>
      <c r="P117" s="47"/>
      <c r="Q117" s="47"/>
      <c r="R117" s="55">
        <f>Q117-P117</f>
        <v>0</v>
      </c>
    </row>
    <row r="118" spans="1:18" ht="12.75" customHeight="1" thickBot="1">
      <c r="A118" s="16">
        <v>349</v>
      </c>
      <c r="B118" s="17" t="s">
        <v>108</v>
      </c>
      <c r="C118" s="38"/>
      <c r="D118" s="10"/>
      <c r="E118" s="10"/>
      <c r="F118" s="10"/>
      <c r="G118" s="10"/>
      <c r="H118" s="104">
        <f>G118-D118</f>
        <v>0</v>
      </c>
      <c r="I118" s="4"/>
      <c r="J118" s="11"/>
      <c r="K118" s="4"/>
      <c r="L118" s="10"/>
      <c r="M118" s="91"/>
      <c r="N118" s="91">
        <v>30000</v>
      </c>
      <c r="O118" s="88">
        <f>N118-M118</f>
        <v>30000</v>
      </c>
      <c r="P118" s="44"/>
      <c r="Q118" s="44"/>
      <c r="R118" s="41">
        <f>Q118-P118</f>
        <v>0</v>
      </c>
    </row>
    <row r="119" spans="1:18" ht="16.5" customHeight="1" thickBot="1">
      <c r="A119" s="2"/>
      <c r="B119" s="20" t="s">
        <v>14</v>
      </c>
      <c r="C119" s="52">
        <f>C104+C94+C87+C83+C51+C24+C19+C15+C11+C10+C6+C5+C116+C106+C105++C86+C81</f>
        <v>0</v>
      </c>
      <c r="D119" s="23">
        <f>D104+D94+D87+D83+D51+D24+D19+D15+D11+D10+D6+D5+D116+D106+D105++D86+D81</f>
        <v>0</v>
      </c>
      <c r="E119" s="23">
        <f>E104+E94+E87+E83+E51+E24+E19+E15+E11+E10+E6+E5</f>
        <v>0</v>
      </c>
      <c r="F119" s="23">
        <f>F104+F94+F87+F83+F51+F24+F19+F15+F11+F10+F6+F5</f>
        <v>0</v>
      </c>
      <c r="G119" s="23">
        <f>G104+G94+G87+G83+G51+G24+G19+G15+G11+G10+G6+G5+G116+G106+G105++G86+G81</f>
        <v>7527980.1</v>
      </c>
      <c r="H119" s="23">
        <f aca="true" t="shared" si="43" ref="H119:R119">H104+H94+H87+H83+H51+H24+H19+H15+H11+H10+H6+H5+H116+H106+H105++H86+H81</f>
        <v>7527980.1</v>
      </c>
      <c r="I119" s="23">
        <f t="shared" si="43"/>
        <v>0</v>
      </c>
      <c r="J119" s="23">
        <f t="shared" si="43"/>
        <v>0</v>
      </c>
      <c r="K119" s="23">
        <f t="shared" si="43"/>
        <v>7314680.1</v>
      </c>
      <c r="L119" s="23">
        <f t="shared" si="43"/>
        <v>7319680.1</v>
      </c>
      <c r="M119" s="95">
        <f t="shared" si="43"/>
        <v>0</v>
      </c>
      <c r="N119" s="95">
        <f t="shared" si="43"/>
        <v>36479457</v>
      </c>
      <c r="O119" s="95">
        <f t="shared" si="43"/>
        <v>36479457</v>
      </c>
      <c r="P119" s="48">
        <f t="shared" si="43"/>
        <v>0</v>
      </c>
      <c r="Q119" s="48">
        <f t="shared" si="43"/>
        <v>661700</v>
      </c>
      <c r="R119" s="48">
        <f t="shared" si="43"/>
        <v>661700</v>
      </c>
    </row>
    <row r="120" spans="1:18" s="27" customFormat="1" ht="12.75">
      <c r="A120" s="24"/>
      <c r="B120" s="25"/>
      <c r="C120" s="25"/>
      <c r="D120" s="26"/>
      <c r="E120" s="26"/>
      <c r="F120" s="26"/>
      <c r="G120" s="53"/>
      <c r="H120" s="26"/>
      <c r="I120" s="26"/>
      <c r="J120" s="26"/>
      <c r="K120" s="26"/>
      <c r="L120" s="26"/>
      <c r="M120" s="39"/>
      <c r="N120" s="53"/>
      <c r="O120" s="39"/>
      <c r="P120" s="26"/>
      <c r="Q120" s="53"/>
      <c r="R120" s="26"/>
    </row>
    <row r="122" ht="12.75">
      <c r="G122" s="51">
        <v>7527980.1</v>
      </c>
    </row>
  </sheetData>
  <sheetProtection/>
  <mergeCells count="16">
    <mergeCell ref="G3:G4"/>
    <mergeCell ref="H3:H4"/>
    <mergeCell ref="J3:J4"/>
    <mergeCell ref="K3:K4"/>
    <mergeCell ref="I3:I4"/>
    <mergeCell ref="L3:L4"/>
    <mergeCell ref="A1:R1"/>
    <mergeCell ref="N3:N4"/>
    <mergeCell ref="O3:O4"/>
    <mergeCell ref="Q3:Q4"/>
    <mergeCell ref="R3:R4"/>
    <mergeCell ref="P2:R2"/>
    <mergeCell ref="M2:O2"/>
    <mergeCell ref="B2:B4"/>
    <mergeCell ref="D2:L2"/>
    <mergeCell ref="D3:D4"/>
  </mergeCells>
  <printOptions horizontalCentered="1"/>
  <pageMargins left="0.15748031496062992" right="0.2362204724409449" top="0.2362204724409449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122"/>
  <sheetViews>
    <sheetView zoomScale="115" zoomScaleNormal="115" zoomScaleSheetLayoutView="100" zoomScalePageLayoutView="0" workbookViewId="0" topLeftCell="A1">
      <pane xSplit="2" ySplit="11" topLeftCell="D12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5" sqref="G5"/>
    </sheetView>
  </sheetViews>
  <sheetFormatPr defaultColWidth="9.00390625" defaultRowHeight="12.75"/>
  <cols>
    <col min="1" max="1" width="4.25390625" style="1" customWidth="1"/>
    <col min="2" max="2" width="34.75390625" style="1" customWidth="1"/>
    <col min="3" max="3" width="12.125" style="1" hidden="1" customWidth="1"/>
    <col min="4" max="4" width="9.75390625" style="1" customWidth="1"/>
    <col min="5" max="6" width="10.625" style="1" customWidth="1"/>
    <col min="7" max="7" width="12.00390625" style="51" customWidth="1"/>
    <col min="8" max="8" width="12.00390625" style="1" customWidth="1"/>
    <col min="9" max="9" width="11.875" style="1" customWidth="1"/>
    <col min="10" max="10" width="12.25390625" style="1" customWidth="1"/>
    <col min="11" max="11" width="12.375" style="1" customWidth="1"/>
    <col min="12" max="12" width="11.25390625" style="1" customWidth="1"/>
    <col min="13" max="13" width="9.75390625" style="1" customWidth="1"/>
    <col min="14" max="14" width="14.125" style="51" customWidth="1"/>
    <col min="15" max="15" width="12.00390625" style="1" customWidth="1"/>
    <col min="16" max="16" width="11.00390625" style="1" customWidth="1"/>
    <col min="17" max="17" width="13.00390625" style="51" customWidth="1"/>
    <col min="18" max="18" width="12.75390625" style="1" customWidth="1"/>
    <col min="19" max="16384" width="9.125" style="1" customWidth="1"/>
  </cols>
  <sheetData>
    <row r="1" spans="1:18" ht="13.5" thickBot="1">
      <c r="A1" s="528" t="s">
        <v>99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</row>
    <row r="2" spans="1:18" ht="16.5" customHeight="1" thickBot="1">
      <c r="A2" s="13"/>
      <c r="B2" s="543" t="s">
        <v>0</v>
      </c>
      <c r="C2" s="34"/>
      <c r="D2" s="546" t="s">
        <v>85</v>
      </c>
      <c r="E2" s="547"/>
      <c r="F2" s="547"/>
      <c r="G2" s="547"/>
      <c r="H2" s="547"/>
      <c r="I2" s="547"/>
      <c r="J2" s="547"/>
      <c r="K2" s="548"/>
      <c r="L2" s="549"/>
      <c r="M2" s="540" t="s">
        <v>86</v>
      </c>
      <c r="N2" s="541"/>
      <c r="O2" s="542"/>
      <c r="P2" s="537" t="s">
        <v>87</v>
      </c>
      <c r="Q2" s="538"/>
      <c r="R2" s="539"/>
    </row>
    <row r="3" spans="1:18" ht="15.75" customHeight="1">
      <c r="A3" s="14"/>
      <c r="B3" s="544"/>
      <c r="C3" s="35"/>
      <c r="D3" s="550" t="s">
        <v>90</v>
      </c>
      <c r="E3" s="267"/>
      <c r="F3" s="267"/>
      <c r="G3" s="552" t="s">
        <v>130</v>
      </c>
      <c r="H3" s="554" t="s">
        <v>124</v>
      </c>
      <c r="I3" s="558" t="s">
        <v>192</v>
      </c>
      <c r="J3" s="556" t="s">
        <v>52</v>
      </c>
      <c r="K3" s="554" t="s">
        <v>53</v>
      </c>
      <c r="L3" s="559" t="s">
        <v>54</v>
      </c>
      <c r="M3" s="85"/>
      <c r="N3" s="529" t="s">
        <v>123</v>
      </c>
      <c r="O3" s="531" t="s">
        <v>124</v>
      </c>
      <c r="P3" s="49"/>
      <c r="Q3" s="533" t="s">
        <v>123</v>
      </c>
      <c r="R3" s="535" t="s">
        <v>124</v>
      </c>
    </row>
    <row r="4" spans="1:18" ht="33.75" customHeight="1" thickBot="1">
      <c r="A4" s="15"/>
      <c r="B4" s="545"/>
      <c r="C4" s="36" t="s">
        <v>125</v>
      </c>
      <c r="D4" s="551"/>
      <c r="E4" s="268" t="s">
        <v>86</v>
      </c>
      <c r="F4" s="268" t="s">
        <v>87</v>
      </c>
      <c r="G4" s="553"/>
      <c r="H4" s="555"/>
      <c r="I4" s="553"/>
      <c r="J4" s="557"/>
      <c r="K4" s="555"/>
      <c r="L4" s="560"/>
      <c r="M4" s="86" t="s">
        <v>89</v>
      </c>
      <c r="N4" s="530"/>
      <c r="O4" s="532"/>
      <c r="P4" s="54" t="s">
        <v>88</v>
      </c>
      <c r="Q4" s="534"/>
      <c r="R4" s="536"/>
    </row>
    <row r="5" spans="1:18" ht="16.5" customHeight="1" thickBot="1">
      <c r="A5" s="3">
        <v>211</v>
      </c>
      <c r="B5" s="21" t="s">
        <v>27</v>
      </c>
      <c r="C5" s="37"/>
      <c r="D5" s="102"/>
      <c r="E5" s="102"/>
      <c r="F5" s="102"/>
      <c r="G5" s="103"/>
      <c r="H5" s="104">
        <f>G5-D5</f>
        <v>0</v>
      </c>
      <c r="I5" s="103"/>
      <c r="J5" s="170"/>
      <c r="K5" s="104">
        <f>G5-D5-I5</f>
        <v>0</v>
      </c>
      <c r="L5" s="104">
        <f>G5-J5</f>
        <v>0</v>
      </c>
      <c r="M5" s="87"/>
      <c r="N5" s="171">
        <v>26669000</v>
      </c>
      <c r="O5" s="88">
        <f>N5-M5</f>
        <v>26669000</v>
      </c>
      <c r="P5" s="40"/>
      <c r="Q5" s="84">
        <v>85500</v>
      </c>
      <c r="R5" s="41">
        <f>Q5-P5</f>
        <v>85500</v>
      </c>
    </row>
    <row r="6" spans="1:18" ht="16.5" thickBot="1">
      <c r="A6" s="80">
        <v>212</v>
      </c>
      <c r="B6" s="81" t="s">
        <v>3</v>
      </c>
      <c r="C6" s="66">
        <f>D6+E6+F6</f>
        <v>0</v>
      </c>
      <c r="D6" s="108">
        <f>E6+F6+G6</f>
        <v>0</v>
      </c>
      <c r="E6" s="108">
        <f aca="true" t="shared" si="0" ref="E6:R6">F6+G6+H6</f>
        <v>0</v>
      </c>
      <c r="F6" s="108">
        <f t="shared" si="0"/>
        <v>0</v>
      </c>
      <c r="G6" s="108">
        <f t="shared" si="0"/>
        <v>0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68">
        <f t="shared" si="0"/>
        <v>0</v>
      </c>
      <c r="Q6" s="68">
        <f t="shared" si="0"/>
        <v>0</v>
      </c>
      <c r="R6" s="68">
        <f t="shared" si="0"/>
        <v>0</v>
      </c>
    </row>
    <row r="7" spans="1:18" ht="12.75">
      <c r="A7" s="28"/>
      <c r="B7" s="59"/>
      <c r="C7" s="69">
        <f aca="true" t="shared" si="1" ref="C7:C78">D7+E7+F7</f>
        <v>0</v>
      </c>
      <c r="D7" s="172"/>
      <c r="E7" s="172"/>
      <c r="F7" s="172"/>
      <c r="G7" s="63"/>
      <c r="H7" s="107">
        <f>G7-D7</f>
        <v>0</v>
      </c>
      <c r="I7" s="7"/>
      <c r="J7" s="164"/>
      <c r="K7" s="7">
        <f>G7-D7-I7</f>
        <v>0</v>
      </c>
      <c r="L7" s="7">
        <f>G7-J7</f>
        <v>0</v>
      </c>
      <c r="M7" s="173"/>
      <c r="N7" s="146"/>
      <c r="O7" s="96">
        <f>N7-M7</f>
        <v>0</v>
      </c>
      <c r="P7" s="174"/>
      <c r="Q7" s="148"/>
      <c r="R7" s="55">
        <f>Q7-P7</f>
        <v>0</v>
      </c>
    </row>
    <row r="8" spans="1:18" ht="12.75">
      <c r="A8" s="110"/>
      <c r="B8" s="111" t="s">
        <v>15</v>
      </c>
      <c r="C8" s="38">
        <f t="shared" si="1"/>
        <v>0</v>
      </c>
      <c r="D8" s="166"/>
      <c r="E8" s="166"/>
      <c r="F8" s="166"/>
      <c r="G8" s="112"/>
      <c r="H8" s="5">
        <f>G8-D8</f>
        <v>0</v>
      </c>
      <c r="I8" s="8"/>
      <c r="J8" s="166"/>
      <c r="K8" s="8">
        <f>G8-D8-I8</f>
        <v>0</v>
      </c>
      <c r="L8" s="8">
        <f>G8-J8</f>
        <v>0</v>
      </c>
      <c r="M8" s="116"/>
      <c r="N8" s="167"/>
      <c r="O8" s="89">
        <f>N8-M8</f>
        <v>0</v>
      </c>
      <c r="P8" s="168"/>
      <c r="Q8" s="169"/>
      <c r="R8" s="42">
        <f>Q8-P8</f>
        <v>0</v>
      </c>
    </row>
    <row r="9" spans="1:18" ht="13.5" thickBot="1">
      <c r="A9" s="28"/>
      <c r="B9" s="143"/>
      <c r="C9" s="69">
        <f t="shared" si="1"/>
        <v>0</v>
      </c>
      <c r="D9" s="144"/>
      <c r="E9" s="144"/>
      <c r="F9" s="144"/>
      <c r="G9" s="63"/>
      <c r="H9" s="107">
        <f>G9-D9</f>
        <v>0</v>
      </c>
      <c r="I9" s="7"/>
      <c r="J9" s="165"/>
      <c r="K9" s="7">
        <f>G9-D9-I9</f>
        <v>0</v>
      </c>
      <c r="L9" s="7">
        <f>G9-J9</f>
        <v>0</v>
      </c>
      <c r="M9" s="145"/>
      <c r="N9" s="146"/>
      <c r="O9" s="96">
        <f>N9-M9</f>
        <v>0</v>
      </c>
      <c r="P9" s="147"/>
      <c r="Q9" s="148"/>
      <c r="R9" s="55">
        <f>Q9-P9</f>
        <v>0</v>
      </c>
    </row>
    <row r="10" spans="1:18" ht="15.75">
      <c r="A10" s="150">
        <v>213</v>
      </c>
      <c r="B10" s="151" t="s">
        <v>28</v>
      </c>
      <c r="C10" s="152">
        <f t="shared" si="1"/>
        <v>0</v>
      </c>
      <c r="D10" s="105"/>
      <c r="E10" s="105"/>
      <c r="F10" s="105"/>
      <c r="G10" s="105"/>
      <c r="H10" s="104">
        <f>G10-D10</f>
        <v>0</v>
      </c>
      <c r="I10" s="153"/>
      <c r="J10" s="154"/>
      <c r="K10" s="105">
        <f>G10-D10-I10</f>
        <v>0</v>
      </c>
      <c r="L10" s="105">
        <f>G10-J10</f>
        <v>0</v>
      </c>
      <c r="M10" s="155"/>
      <c r="N10" s="156">
        <f>8054000-3900</f>
        <v>8050100</v>
      </c>
      <c r="O10" s="88">
        <f>N10-M10</f>
        <v>8050100</v>
      </c>
      <c r="P10" s="157"/>
      <c r="Q10" s="157">
        <v>26000</v>
      </c>
      <c r="R10" s="41">
        <f>Q10-P10</f>
        <v>26000</v>
      </c>
    </row>
    <row r="11" spans="1:18" ht="16.5" thickBot="1">
      <c r="A11" s="158">
        <v>221</v>
      </c>
      <c r="B11" s="159" t="s">
        <v>1</v>
      </c>
      <c r="C11" s="160">
        <f t="shared" si="1"/>
        <v>0</v>
      </c>
      <c r="D11" s="161">
        <f>SUM(D12:D14)</f>
        <v>0</v>
      </c>
      <c r="E11" s="161">
        <f aca="true" t="shared" si="2" ref="E11:R11">SUM(E12:E14)</f>
        <v>0</v>
      </c>
      <c r="F11" s="161">
        <f t="shared" si="2"/>
        <v>0</v>
      </c>
      <c r="G11" s="161">
        <f t="shared" si="2"/>
        <v>11040</v>
      </c>
      <c r="H11" s="161">
        <f t="shared" si="2"/>
        <v>11040</v>
      </c>
      <c r="I11" s="161">
        <f t="shared" si="2"/>
        <v>0</v>
      </c>
      <c r="J11" s="161">
        <f t="shared" si="2"/>
        <v>0</v>
      </c>
      <c r="K11" s="161">
        <f t="shared" si="2"/>
        <v>11040</v>
      </c>
      <c r="L11" s="161">
        <f t="shared" si="2"/>
        <v>11040</v>
      </c>
      <c r="M11" s="162">
        <f t="shared" si="2"/>
        <v>0</v>
      </c>
      <c r="N11" s="162">
        <f t="shared" si="2"/>
        <v>19200</v>
      </c>
      <c r="O11" s="162">
        <f t="shared" si="2"/>
        <v>19200</v>
      </c>
      <c r="P11" s="163">
        <f t="shared" si="2"/>
        <v>0</v>
      </c>
      <c r="Q11" s="163">
        <f t="shared" si="2"/>
        <v>6000</v>
      </c>
      <c r="R11" s="163">
        <f t="shared" si="2"/>
        <v>6000</v>
      </c>
    </row>
    <row r="12" spans="1:18" ht="12.75">
      <c r="A12" s="137"/>
      <c r="B12" s="59" t="s">
        <v>29</v>
      </c>
      <c r="C12" s="69">
        <f t="shared" si="1"/>
        <v>0</v>
      </c>
      <c r="D12" s="7"/>
      <c r="E12" s="7"/>
      <c r="F12" s="7"/>
      <c r="G12" s="139">
        <v>11040</v>
      </c>
      <c r="H12" s="107">
        <f>G12-D12</f>
        <v>11040</v>
      </c>
      <c r="I12" s="7"/>
      <c r="J12" s="29"/>
      <c r="K12" s="7">
        <f>G12-D12-I12</f>
        <v>11040</v>
      </c>
      <c r="L12" s="7">
        <f>G12-J12</f>
        <v>11040</v>
      </c>
      <c r="M12" s="94"/>
      <c r="N12" s="94"/>
      <c r="O12" s="96">
        <f>N12-M12</f>
        <v>0</v>
      </c>
      <c r="P12" s="47"/>
      <c r="Q12" s="149">
        <v>6000</v>
      </c>
      <c r="R12" s="55">
        <f>Q12-P12</f>
        <v>6000</v>
      </c>
    </row>
    <row r="13" spans="1:18" ht="12.75">
      <c r="A13" s="110"/>
      <c r="B13" s="111" t="s">
        <v>21</v>
      </c>
      <c r="C13" s="38">
        <f t="shared" si="1"/>
        <v>0</v>
      </c>
      <c r="D13" s="8"/>
      <c r="E13" s="8"/>
      <c r="F13" s="8"/>
      <c r="G13" s="8"/>
      <c r="H13" s="5">
        <f>G13-D13</f>
        <v>0</v>
      </c>
      <c r="I13" s="8"/>
      <c r="J13" s="112"/>
      <c r="K13" s="8">
        <f>G13-D13-I13</f>
        <v>0</v>
      </c>
      <c r="L13" s="8">
        <f>G13-J13</f>
        <v>0</v>
      </c>
      <c r="M13" s="92"/>
      <c r="N13" s="92">
        <v>19200</v>
      </c>
      <c r="O13" s="89">
        <f>N13-M13</f>
        <v>19200</v>
      </c>
      <c r="P13" s="45"/>
      <c r="Q13" s="45"/>
      <c r="R13" s="42">
        <f>Q13-P13</f>
        <v>0</v>
      </c>
    </row>
    <row r="14" spans="1:18" ht="13.5" thickBot="1">
      <c r="A14" s="59"/>
      <c r="B14" s="140" t="s">
        <v>81</v>
      </c>
      <c r="C14" s="69">
        <f t="shared" si="1"/>
        <v>0</v>
      </c>
      <c r="D14" s="7"/>
      <c r="E14" s="7"/>
      <c r="F14" s="7"/>
      <c r="G14" s="7"/>
      <c r="H14" s="107">
        <f>G14-D14</f>
        <v>0</v>
      </c>
      <c r="I14" s="7"/>
      <c r="J14" s="29"/>
      <c r="K14" s="7">
        <f>G14-D14-I14</f>
        <v>0</v>
      </c>
      <c r="L14" s="7">
        <f>G14-J14</f>
        <v>0</v>
      </c>
      <c r="M14" s="94"/>
      <c r="N14" s="94"/>
      <c r="O14" s="96">
        <f>N14-M14</f>
        <v>0</v>
      </c>
      <c r="P14" s="47"/>
      <c r="Q14" s="47"/>
      <c r="R14" s="55">
        <f>Q14-P14</f>
        <v>0</v>
      </c>
    </row>
    <row r="15" spans="1:18" ht="16.5" thickBot="1">
      <c r="A15" s="80">
        <v>222</v>
      </c>
      <c r="B15" s="81" t="s">
        <v>4</v>
      </c>
      <c r="C15" s="66">
        <f t="shared" si="1"/>
        <v>0</v>
      </c>
      <c r="D15" s="23">
        <f>SUM(D16:D18)</f>
        <v>0</v>
      </c>
      <c r="E15" s="23">
        <f aca="true" t="shared" si="3" ref="E15:R15">SUM(E16:E18)</f>
        <v>0</v>
      </c>
      <c r="F15" s="23">
        <f t="shared" si="3"/>
        <v>0</v>
      </c>
      <c r="G15" s="23">
        <f t="shared" si="3"/>
        <v>12500</v>
      </c>
      <c r="H15" s="23">
        <f t="shared" si="3"/>
        <v>12500</v>
      </c>
      <c r="I15" s="23">
        <f t="shared" si="3"/>
        <v>0</v>
      </c>
      <c r="J15" s="23">
        <f t="shared" si="3"/>
        <v>0</v>
      </c>
      <c r="K15" s="23">
        <f t="shared" si="3"/>
        <v>12500</v>
      </c>
      <c r="L15" s="23">
        <f t="shared" si="3"/>
        <v>12500</v>
      </c>
      <c r="M15" s="95">
        <f t="shared" si="3"/>
        <v>0</v>
      </c>
      <c r="N15" s="95">
        <f t="shared" si="3"/>
        <v>3000</v>
      </c>
      <c r="O15" s="95">
        <f t="shared" si="3"/>
        <v>3000</v>
      </c>
      <c r="P15" s="48">
        <f t="shared" si="3"/>
        <v>0</v>
      </c>
      <c r="Q15" s="48">
        <f t="shared" si="3"/>
        <v>0</v>
      </c>
      <c r="R15" s="48">
        <f t="shared" si="3"/>
        <v>0</v>
      </c>
    </row>
    <row r="16" spans="1:18" ht="12.75">
      <c r="A16" s="28"/>
      <c r="B16" s="59" t="s">
        <v>50</v>
      </c>
      <c r="C16" s="69">
        <f t="shared" si="1"/>
        <v>0</v>
      </c>
      <c r="D16" s="7"/>
      <c r="E16" s="7"/>
      <c r="F16" s="7"/>
      <c r="G16" s="141">
        <v>12500</v>
      </c>
      <c r="H16" s="107">
        <f>G16-D16</f>
        <v>12500</v>
      </c>
      <c r="I16" s="7"/>
      <c r="J16" s="29"/>
      <c r="K16" s="7">
        <f>G16-D16-I16</f>
        <v>12500</v>
      </c>
      <c r="L16" s="7">
        <f>G16-J16</f>
        <v>12500</v>
      </c>
      <c r="M16" s="94"/>
      <c r="N16" s="94">
        <v>3000</v>
      </c>
      <c r="O16" s="96">
        <f>N16-M16</f>
        <v>3000</v>
      </c>
      <c r="P16" s="47"/>
      <c r="Q16" s="47"/>
      <c r="R16" s="55">
        <f>Q16-P16</f>
        <v>0</v>
      </c>
    </row>
    <row r="17" spans="1:18" ht="12.75">
      <c r="A17" s="110"/>
      <c r="B17" s="111" t="s">
        <v>25</v>
      </c>
      <c r="C17" s="38">
        <f t="shared" si="1"/>
        <v>0</v>
      </c>
      <c r="D17" s="8"/>
      <c r="E17" s="8"/>
      <c r="F17" s="8"/>
      <c r="G17" s="8"/>
      <c r="H17" s="5">
        <f>G17-D17</f>
        <v>0</v>
      </c>
      <c r="I17" s="8"/>
      <c r="J17" s="112"/>
      <c r="K17" s="8">
        <f>G17-D17-I17</f>
        <v>0</v>
      </c>
      <c r="L17" s="8">
        <f>G17-J17</f>
        <v>0</v>
      </c>
      <c r="M17" s="92"/>
      <c r="N17" s="92"/>
      <c r="O17" s="89">
        <f>N17-M17</f>
        <v>0</v>
      </c>
      <c r="P17" s="45"/>
      <c r="Q17" s="45"/>
      <c r="R17" s="42">
        <f>Q17-P17</f>
        <v>0</v>
      </c>
    </row>
    <row r="18" spans="1:18" ht="13.5" thickBot="1">
      <c r="A18" s="28"/>
      <c r="B18" s="50" t="s">
        <v>66</v>
      </c>
      <c r="C18" s="69">
        <f t="shared" si="1"/>
        <v>0</v>
      </c>
      <c r="D18" s="7"/>
      <c r="E18" s="7"/>
      <c r="F18" s="7"/>
      <c r="G18" s="7"/>
      <c r="H18" s="107">
        <f>G18-D18</f>
        <v>0</v>
      </c>
      <c r="I18" s="7"/>
      <c r="J18" s="29"/>
      <c r="K18" s="7">
        <f>G18-D18-I18</f>
        <v>0</v>
      </c>
      <c r="L18" s="7">
        <f>G18-J18</f>
        <v>0</v>
      </c>
      <c r="M18" s="94"/>
      <c r="N18" s="94"/>
      <c r="O18" s="96">
        <f>N18-M18</f>
        <v>0</v>
      </c>
      <c r="P18" s="47"/>
      <c r="Q18" s="47"/>
      <c r="R18" s="55">
        <f>Q18-P18</f>
        <v>0</v>
      </c>
    </row>
    <row r="19" spans="1:18" ht="16.5" thickBot="1">
      <c r="A19" s="80">
        <v>223</v>
      </c>
      <c r="B19" s="81" t="s">
        <v>5</v>
      </c>
      <c r="C19" s="66">
        <f t="shared" si="1"/>
        <v>0</v>
      </c>
      <c r="D19" s="23">
        <f>SUM(D20:D23)</f>
        <v>0</v>
      </c>
      <c r="E19" s="23">
        <f aca="true" t="shared" si="4" ref="E19:R19">SUM(E20:E23)</f>
        <v>0</v>
      </c>
      <c r="F19" s="23">
        <f t="shared" si="4"/>
        <v>0</v>
      </c>
      <c r="G19" s="23">
        <f t="shared" si="4"/>
        <v>1809000</v>
      </c>
      <c r="H19" s="23">
        <f t="shared" si="4"/>
        <v>1809000</v>
      </c>
      <c r="I19" s="23">
        <f t="shared" si="4"/>
        <v>0</v>
      </c>
      <c r="J19" s="23">
        <f t="shared" si="4"/>
        <v>0</v>
      </c>
      <c r="K19" s="23">
        <f t="shared" si="4"/>
        <v>1809000</v>
      </c>
      <c r="L19" s="23">
        <f t="shared" si="4"/>
        <v>1809000</v>
      </c>
      <c r="M19" s="95">
        <f t="shared" si="4"/>
        <v>0</v>
      </c>
      <c r="N19" s="95">
        <f t="shared" si="4"/>
        <v>0</v>
      </c>
      <c r="O19" s="95">
        <f t="shared" si="4"/>
        <v>0</v>
      </c>
      <c r="P19" s="48">
        <f t="shared" si="4"/>
        <v>0</v>
      </c>
      <c r="Q19" s="48">
        <f t="shared" si="4"/>
        <v>108850</v>
      </c>
      <c r="R19" s="48">
        <f t="shared" si="4"/>
        <v>108850</v>
      </c>
    </row>
    <row r="20" spans="1:18" ht="12.75">
      <c r="A20" s="137"/>
      <c r="B20" s="59" t="s">
        <v>11</v>
      </c>
      <c r="C20" s="69">
        <f t="shared" si="1"/>
        <v>0</v>
      </c>
      <c r="D20" s="7"/>
      <c r="E20" s="7"/>
      <c r="F20" s="7"/>
      <c r="G20" s="142">
        <v>330000</v>
      </c>
      <c r="H20" s="107">
        <f>G20-D20</f>
        <v>330000</v>
      </c>
      <c r="I20" s="7"/>
      <c r="J20" s="29"/>
      <c r="K20" s="7">
        <f>G20-D20-I20</f>
        <v>330000</v>
      </c>
      <c r="L20" s="7">
        <f>G20-J20</f>
        <v>330000</v>
      </c>
      <c r="M20" s="94"/>
      <c r="N20" s="94"/>
      <c r="O20" s="96">
        <f>N20-M20</f>
        <v>0</v>
      </c>
      <c r="P20" s="47"/>
      <c r="Q20" s="47">
        <v>7500</v>
      </c>
      <c r="R20" s="55">
        <f>Q20-P20</f>
        <v>7500</v>
      </c>
    </row>
    <row r="21" spans="1:18" ht="12.75">
      <c r="A21" s="138"/>
      <c r="B21" s="111" t="s">
        <v>12</v>
      </c>
      <c r="C21" s="38">
        <f t="shared" si="1"/>
        <v>0</v>
      </c>
      <c r="D21" s="8"/>
      <c r="E21" s="8"/>
      <c r="F21" s="8"/>
      <c r="G21" s="125">
        <v>187000</v>
      </c>
      <c r="H21" s="5">
        <f>G21-D21</f>
        <v>187000</v>
      </c>
      <c r="I21" s="8"/>
      <c r="J21" s="112"/>
      <c r="K21" s="8">
        <f>G21-D21-I21</f>
        <v>187000</v>
      </c>
      <c r="L21" s="8">
        <f>G21-J21</f>
        <v>187000</v>
      </c>
      <c r="M21" s="92"/>
      <c r="N21" s="92"/>
      <c r="O21" s="89">
        <f>N21-M21</f>
        <v>0</v>
      </c>
      <c r="P21" s="45"/>
      <c r="Q21" s="45">
        <v>77350</v>
      </c>
      <c r="R21" s="42">
        <f>Q21-P21</f>
        <v>77350</v>
      </c>
    </row>
    <row r="22" spans="1:18" ht="12.75">
      <c r="A22" s="138"/>
      <c r="B22" s="111" t="s">
        <v>2</v>
      </c>
      <c r="C22" s="38">
        <f t="shared" si="1"/>
        <v>0</v>
      </c>
      <c r="D22" s="8"/>
      <c r="E22" s="8"/>
      <c r="F22" s="8"/>
      <c r="G22" s="124">
        <v>1292000</v>
      </c>
      <c r="H22" s="5">
        <f>G22-D22</f>
        <v>1292000</v>
      </c>
      <c r="I22" s="8"/>
      <c r="J22" s="112"/>
      <c r="K22" s="8">
        <f>G22-D22-I22</f>
        <v>1292000</v>
      </c>
      <c r="L22" s="8">
        <f>G22-J22</f>
        <v>1292000</v>
      </c>
      <c r="M22" s="92"/>
      <c r="N22" s="92"/>
      <c r="O22" s="89">
        <f>N22-M22</f>
        <v>0</v>
      </c>
      <c r="P22" s="45"/>
      <c r="Q22" s="45">
        <v>24000</v>
      </c>
      <c r="R22" s="42">
        <f>Q22-P22</f>
        <v>24000</v>
      </c>
    </row>
    <row r="23" spans="1:18" ht="13.5" thickBot="1">
      <c r="A23" s="28"/>
      <c r="B23" s="30" t="s">
        <v>72</v>
      </c>
      <c r="C23" s="69">
        <f t="shared" si="1"/>
        <v>0</v>
      </c>
      <c r="D23" s="7"/>
      <c r="E23" s="7"/>
      <c r="F23" s="7"/>
      <c r="G23" s="7"/>
      <c r="H23" s="107">
        <f>G23-D23</f>
        <v>0</v>
      </c>
      <c r="I23" s="7"/>
      <c r="J23" s="29"/>
      <c r="K23" s="7">
        <f>G23-D23-I23</f>
        <v>0</v>
      </c>
      <c r="L23" s="7">
        <f>G23-J23</f>
        <v>0</v>
      </c>
      <c r="M23" s="94"/>
      <c r="N23" s="94"/>
      <c r="O23" s="96">
        <f>N23-M23</f>
        <v>0</v>
      </c>
      <c r="P23" s="47"/>
      <c r="Q23" s="47"/>
      <c r="R23" s="55">
        <f>Q23-P23</f>
        <v>0</v>
      </c>
    </row>
    <row r="24" spans="1:18" ht="16.5" thickBot="1">
      <c r="A24" s="80">
        <v>225</v>
      </c>
      <c r="B24" s="81" t="s">
        <v>10</v>
      </c>
      <c r="C24" s="66">
        <f t="shared" si="1"/>
        <v>0</v>
      </c>
      <c r="D24" s="23">
        <f aca="true" t="shared" si="5" ref="D24:R24">SUM(D25:D50)</f>
        <v>0</v>
      </c>
      <c r="E24" s="23">
        <f t="shared" si="5"/>
        <v>0</v>
      </c>
      <c r="F24" s="23">
        <f t="shared" si="5"/>
        <v>0</v>
      </c>
      <c r="G24" s="23">
        <f t="shared" si="5"/>
        <v>3741903.1</v>
      </c>
      <c r="H24" s="23">
        <f t="shared" si="5"/>
        <v>3741903.1</v>
      </c>
      <c r="I24" s="23">
        <f t="shared" si="5"/>
        <v>0</v>
      </c>
      <c r="J24" s="23">
        <f t="shared" si="5"/>
        <v>0</v>
      </c>
      <c r="K24" s="23">
        <f t="shared" si="5"/>
        <v>3741903.1</v>
      </c>
      <c r="L24" s="23">
        <f t="shared" si="5"/>
        <v>3741903.1</v>
      </c>
      <c r="M24" s="95">
        <f t="shared" si="5"/>
        <v>0</v>
      </c>
      <c r="N24" s="95">
        <f t="shared" si="5"/>
        <v>5000</v>
      </c>
      <c r="O24" s="95">
        <f t="shared" si="5"/>
        <v>5000</v>
      </c>
      <c r="P24" s="48">
        <f t="shared" si="5"/>
        <v>0</v>
      </c>
      <c r="Q24" s="48">
        <f t="shared" si="5"/>
        <v>53850</v>
      </c>
      <c r="R24" s="48">
        <f t="shared" si="5"/>
        <v>53850</v>
      </c>
    </row>
    <row r="25" spans="1:18" ht="12.75">
      <c r="A25" s="28"/>
      <c r="B25" s="130" t="s">
        <v>13</v>
      </c>
      <c r="C25" s="69">
        <f t="shared" si="1"/>
        <v>0</v>
      </c>
      <c r="D25" s="7"/>
      <c r="E25" s="7"/>
      <c r="F25" s="7"/>
      <c r="G25" s="142">
        <v>9297.7</v>
      </c>
      <c r="H25" s="107">
        <f aca="true" t="shared" si="6" ref="H25:H50">G25-D25</f>
        <v>9297.7</v>
      </c>
      <c r="I25" s="7"/>
      <c r="J25" s="29"/>
      <c r="K25" s="7">
        <f aca="true" t="shared" si="7" ref="K25:K49">G25-D25-I25</f>
        <v>9297.7</v>
      </c>
      <c r="L25" s="7">
        <f aca="true" t="shared" si="8" ref="L25:L49">G25-J25</f>
        <v>9297.7</v>
      </c>
      <c r="M25" s="94"/>
      <c r="N25" s="94"/>
      <c r="O25" s="96">
        <f aca="true" t="shared" si="9" ref="O25:O50">N25-M25</f>
        <v>0</v>
      </c>
      <c r="P25" s="47"/>
      <c r="Q25" s="47"/>
      <c r="R25" s="55">
        <f aca="true" t="shared" si="10" ref="R25:R50">Q25-P25</f>
        <v>0</v>
      </c>
    </row>
    <row r="26" spans="1:18" ht="12.75">
      <c r="A26" s="110"/>
      <c r="B26" s="111" t="s">
        <v>40</v>
      </c>
      <c r="C26" s="38">
        <f t="shared" si="1"/>
        <v>0</v>
      </c>
      <c r="D26" s="8"/>
      <c r="E26" s="8"/>
      <c r="F26" s="8"/>
      <c r="G26" s="124">
        <v>26442</v>
      </c>
      <c r="H26" s="5">
        <f t="shared" si="6"/>
        <v>26442</v>
      </c>
      <c r="I26" s="8"/>
      <c r="J26" s="112"/>
      <c r="K26" s="8">
        <f t="shared" si="7"/>
        <v>26442</v>
      </c>
      <c r="L26" s="8">
        <f t="shared" si="8"/>
        <v>26442</v>
      </c>
      <c r="M26" s="92"/>
      <c r="N26" s="92"/>
      <c r="O26" s="89">
        <f t="shared" si="9"/>
        <v>0</v>
      </c>
      <c r="P26" s="45"/>
      <c r="Q26" s="45"/>
      <c r="R26" s="42">
        <f t="shared" si="10"/>
        <v>0</v>
      </c>
    </row>
    <row r="27" spans="1:18" ht="12.75">
      <c r="A27" s="110"/>
      <c r="B27" s="111" t="s">
        <v>23</v>
      </c>
      <c r="C27" s="38">
        <f t="shared" si="1"/>
        <v>0</v>
      </c>
      <c r="D27" s="8"/>
      <c r="E27" s="8"/>
      <c r="F27" s="8"/>
      <c r="G27" s="124">
        <v>210798</v>
      </c>
      <c r="H27" s="5">
        <f t="shared" si="6"/>
        <v>210798</v>
      </c>
      <c r="I27" s="8"/>
      <c r="J27" s="112"/>
      <c r="K27" s="8">
        <f t="shared" si="7"/>
        <v>210798</v>
      </c>
      <c r="L27" s="8">
        <f t="shared" si="8"/>
        <v>210798</v>
      </c>
      <c r="M27" s="92"/>
      <c r="N27" s="92"/>
      <c r="O27" s="89">
        <f t="shared" si="9"/>
        <v>0</v>
      </c>
      <c r="P27" s="45"/>
      <c r="Q27" s="131">
        <f>3500*1.1</f>
        <v>3850.0000000000005</v>
      </c>
      <c r="R27" s="42">
        <f t="shared" si="10"/>
        <v>3850.0000000000005</v>
      </c>
    </row>
    <row r="28" spans="1:18" ht="12.75">
      <c r="A28" s="110"/>
      <c r="B28" s="111" t="s">
        <v>24</v>
      </c>
      <c r="C28" s="38">
        <f t="shared" si="1"/>
        <v>0</v>
      </c>
      <c r="D28" s="8"/>
      <c r="E28" s="8"/>
      <c r="F28" s="8"/>
      <c r="G28" s="124">
        <v>108410.4</v>
      </c>
      <c r="H28" s="5">
        <f t="shared" si="6"/>
        <v>108410.4</v>
      </c>
      <c r="I28" s="8"/>
      <c r="J28" s="112"/>
      <c r="K28" s="8">
        <f t="shared" si="7"/>
        <v>108410.4</v>
      </c>
      <c r="L28" s="8">
        <f t="shared" si="8"/>
        <v>108410.4</v>
      </c>
      <c r="M28" s="92"/>
      <c r="N28" s="92"/>
      <c r="O28" s="89">
        <f t="shared" si="9"/>
        <v>0</v>
      </c>
      <c r="P28" s="45"/>
      <c r="Q28" s="45"/>
      <c r="R28" s="42">
        <f t="shared" si="10"/>
        <v>0</v>
      </c>
    </row>
    <row r="29" spans="1:18" ht="12.75">
      <c r="A29" s="110"/>
      <c r="B29" s="111" t="s">
        <v>38</v>
      </c>
      <c r="C29" s="38">
        <f t="shared" si="1"/>
        <v>0</v>
      </c>
      <c r="D29" s="8"/>
      <c r="E29" s="8"/>
      <c r="F29" s="8"/>
      <c r="G29" s="125">
        <v>29040</v>
      </c>
      <c r="H29" s="5">
        <f t="shared" si="6"/>
        <v>29040</v>
      </c>
      <c r="I29" s="8"/>
      <c r="J29" s="112"/>
      <c r="K29" s="8">
        <f t="shared" si="7"/>
        <v>29040</v>
      </c>
      <c r="L29" s="8">
        <f t="shared" si="8"/>
        <v>29040</v>
      </c>
      <c r="M29" s="92"/>
      <c r="N29" s="92"/>
      <c r="O29" s="89">
        <f t="shared" si="9"/>
        <v>0</v>
      </c>
      <c r="P29" s="45"/>
      <c r="Q29" s="45"/>
      <c r="R29" s="42">
        <f t="shared" si="10"/>
        <v>0</v>
      </c>
    </row>
    <row r="30" spans="1:18" ht="12.75">
      <c r="A30" s="110"/>
      <c r="B30" s="111" t="s">
        <v>41</v>
      </c>
      <c r="C30" s="38">
        <f t="shared" si="1"/>
        <v>0</v>
      </c>
      <c r="D30" s="8"/>
      <c r="E30" s="8"/>
      <c r="F30" s="8"/>
      <c r="G30" s="8">
        <v>3192515</v>
      </c>
      <c r="H30" s="5">
        <f t="shared" si="6"/>
        <v>3192515</v>
      </c>
      <c r="I30" s="8"/>
      <c r="J30" s="112"/>
      <c r="K30" s="8">
        <f t="shared" si="7"/>
        <v>3192515</v>
      </c>
      <c r="L30" s="8">
        <f t="shared" si="8"/>
        <v>3192515</v>
      </c>
      <c r="M30" s="92"/>
      <c r="N30" s="92"/>
      <c r="O30" s="89">
        <f t="shared" si="9"/>
        <v>0</v>
      </c>
      <c r="P30" s="45"/>
      <c r="Q30" s="45"/>
      <c r="R30" s="42">
        <f t="shared" si="10"/>
        <v>0</v>
      </c>
    </row>
    <row r="31" spans="1:18" ht="12.75">
      <c r="A31" s="110"/>
      <c r="B31" s="111" t="s">
        <v>20</v>
      </c>
      <c r="C31" s="38">
        <f t="shared" si="1"/>
        <v>0</v>
      </c>
      <c r="D31" s="8"/>
      <c r="E31" s="8"/>
      <c r="F31" s="8"/>
      <c r="G31" s="125">
        <v>1800</v>
      </c>
      <c r="H31" s="5">
        <f t="shared" si="6"/>
        <v>1800</v>
      </c>
      <c r="I31" s="8"/>
      <c r="J31" s="112"/>
      <c r="K31" s="8">
        <f t="shared" si="7"/>
        <v>1800</v>
      </c>
      <c r="L31" s="8">
        <f t="shared" si="8"/>
        <v>1800</v>
      </c>
      <c r="M31" s="92"/>
      <c r="N31" s="92"/>
      <c r="O31" s="89">
        <f t="shared" si="9"/>
        <v>0</v>
      </c>
      <c r="P31" s="45"/>
      <c r="Q31" s="45"/>
      <c r="R31" s="42">
        <f t="shared" si="10"/>
        <v>0</v>
      </c>
    </row>
    <row r="32" spans="1:18" ht="12.75">
      <c r="A32" s="110"/>
      <c r="B32" s="111" t="s">
        <v>91</v>
      </c>
      <c r="C32" s="38"/>
      <c r="D32" s="8"/>
      <c r="E32" s="8"/>
      <c r="F32" s="8"/>
      <c r="G32" s="8"/>
      <c r="H32" s="5">
        <f t="shared" si="6"/>
        <v>0</v>
      </c>
      <c r="I32" s="8"/>
      <c r="J32" s="112"/>
      <c r="K32" s="8"/>
      <c r="L32" s="8"/>
      <c r="M32" s="92"/>
      <c r="N32" s="92"/>
      <c r="O32" s="89">
        <f t="shared" si="9"/>
        <v>0</v>
      </c>
      <c r="P32" s="45"/>
      <c r="Q32" s="45"/>
      <c r="R32" s="42">
        <f t="shared" si="10"/>
        <v>0</v>
      </c>
    </row>
    <row r="33" spans="1:18" ht="12.75">
      <c r="A33" s="110"/>
      <c r="B33" s="114" t="s">
        <v>39</v>
      </c>
      <c r="C33" s="38">
        <f t="shared" si="1"/>
        <v>0</v>
      </c>
      <c r="D33" s="8"/>
      <c r="E33" s="8"/>
      <c r="F33" s="8"/>
      <c r="G33" s="8">
        <v>6000</v>
      </c>
      <c r="H33" s="5">
        <f t="shared" si="6"/>
        <v>6000</v>
      </c>
      <c r="I33" s="8"/>
      <c r="J33" s="112"/>
      <c r="K33" s="8">
        <f>G33-D33-I33</f>
        <v>6000</v>
      </c>
      <c r="L33" s="8">
        <f>G33-J33</f>
        <v>6000</v>
      </c>
      <c r="M33" s="92"/>
      <c r="N33" s="92"/>
      <c r="O33" s="89">
        <f t="shared" si="9"/>
        <v>0</v>
      </c>
      <c r="P33" s="45"/>
      <c r="Q33" s="45"/>
      <c r="R33" s="42">
        <f t="shared" si="10"/>
        <v>0</v>
      </c>
    </row>
    <row r="34" spans="1:18" ht="12.75">
      <c r="A34" s="110"/>
      <c r="B34" s="111" t="s">
        <v>26</v>
      </c>
      <c r="C34" s="38">
        <f t="shared" si="1"/>
        <v>0</v>
      </c>
      <c r="D34" s="8"/>
      <c r="E34" s="8"/>
      <c r="F34" s="8"/>
      <c r="G34" s="125">
        <v>15600</v>
      </c>
      <c r="H34" s="5">
        <f t="shared" si="6"/>
        <v>15600</v>
      </c>
      <c r="I34" s="8"/>
      <c r="J34" s="112"/>
      <c r="K34" s="8">
        <f t="shared" si="7"/>
        <v>15600</v>
      </c>
      <c r="L34" s="8">
        <f t="shared" si="8"/>
        <v>15600</v>
      </c>
      <c r="M34" s="92"/>
      <c r="N34" s="92"/>
      <c r="O34" s="89">
        <f t="shared" si="9"/>
        <v>0</v>
      </c>
      <c r="P34" s="45"/>
      <c r="Q34" s="45"/>
      <c r="R34" s="42">
        <f t="shared" si="10"/>
        <v>0</v>
      </c>
    </row>
    <row r="35" spans="1:18" ht="12.75">
      <c r="A35" s="110"/>
      <c r="B35" s="129" t="s">
        <v>74</v>
      </c>
      <c r="C35" s="38">
        <f t="shared" si="1"/>
        <v>0</v>
      </c>
      <c r="D35" s="8"/>
      <c r="E35" s="8"/>
      <c r="F35" s="8"/>
      <c r="G35" s="8"/>
      <c r="H35" s="5">
        <f t="shared" si="6"/>
        <v>0</v>
      </c>
      <c r="I35" s="8"/>
      <c r="J35" s="112"/>
      <c r="K35" s="8">
        <f>G35-D35-I35</f>
        <v>0</v>
      </c>
      <c r="L35" s="8">
        <f>G35-J35</f>
        <v>0</v>
      </c>
      <c r="M35" s="92"/>
      <c r="N35" s="92"/>
      <c r="O35" s="89">
        <f t="shared" si="9"/>
        <v>0</v>
      </c>
      <c r="P35" s="45"/>
      <c r="Q35" s="45"/>
      <c r="R35" s="42">
        <f t="shared" si="10"/>
        <v>0</v>
      </c>
    </row>
    <row r="36" spans="1:18" ht="12.75">
      <c r="A36" s="110"/>
      <c r="B36" s="111" t="s">
        <v>37</v>
      </c>
      <c r="C36" s="38">
        <f t="shared" si="1"/>
        <v>0</v>
      </c>
      <c r="D36" s="8"/>
      <c r="E36" s="8"/>
      <c r="F36" s="8"/>
      <c r="G36" s="8"/>
      <c r="H36" s="5">
        <f t="shared" si="6"/>
        <v>0</v>
      </c>
      <c r="I36" s="8"/>
      <c r="J36" s="112"/>
      <c r="K36" s="8">
        <f>G36-D36-I36</f>
        <v>0</v>
      </c>
      <c r="L36" s="8">
        <f>G36-J36</f>
        <v>0</v>
      </c>
      <c r="M36" s="92"/>
      <c r="N36" s="92"/>
      <c r="O36" s="89">
        <f t="shared" si="9"/>
        <v>0</v>
      </c>
      <c r="P36" s="45"/>
      <c r="Q36" s="45"/>
      <c r="R36" s="42">
        <f t="shared" si="10"/>
        <v>0</v>
      </c>
    </row>
    <row r="37" spans="1:18" ht="12.75">
      <c r="A37" s="110"/>
      <c r="B37" s="111" t="s">
        <v>47</v>
      </c>
      <c r="C37" s="38">
        <f t="shared" si="1"/>
        <v>0</v>
      </c>
      <c r="D37" s="8"/>
      <c r="E37" s="8"/>
      <c r="F37" s="8"/>
      <c r="G37" s="8"/>
      <c r="H37" s="5">
        <f t="shared" si="6"/>
        <v>0</v>
      </c>
      <c r="I37" s="8"/>
      <c r="J37" s="112"/>
      <c r="K37" s="8">
        <f t="shared" si="7"/>
        <v>0</v>
      </c>
      <c r="L37" s="8">
        <f t="shared" si="8"/>
        <v>0</v>
      </c>
      <c r="M37" s="92"/>
      <c r="N37" s="92"/>
      <c r="O37" s="89">
        <f t="shared" si="9"/>
        <v>0</v>
      </c>
      <c r="P37" s="45"/>
      <c r="Q37" s="45"/>
      <c r="R37" s="42">
        <f t="shared" si="10"/>
        <v>0</v>
      </c>
    </row>
    <row r="38" spans="1:18" ht="12.75">
      <c r="A38" s="110"/>
      <c r="B38" s="111" t="s">
        <v>111</v>
      </c>
      <c r="C38" s="38"/>
      <c r="D38" s="8"/>
      <c r="E38" s="8"/>
      <c r="F38" s="8"/>
      <c r="G38" s="8"/>
      <c r="H38" s="5">
        <f t="shared" si="6"/>
        <v>0</v>
      </c>
      <c r="I38" s="8"/>
      <c r="J38" s="112"/>
      <c r="K38" s="8"/>
      <c r="L38" s="8"/>
      <c r="M38" s="92"/>
      <c r="N38" s="92"/>
      <c r="O38" s="89">
        <f t="shared" si="9"/>
        <v>0</v>
      </c>
      <c r="P38" s="45"/>
      <c r="Q38" s="45">
        <v>25000</v>
      </c>
      <c r="R38" s="42">
        <f t="shared" si="10"/>
        <v>25000</v>
      </c>
    </row>
    <row r="39" spans="1:18" ht="12.75">
      <c r="A39" s="110"/>
      <c r="B39" s="111" t="s">
        <v>95</v>
      </c>
      <c r="C39" s="38"/>
      <c r="D39" s="8"/>
      <c r="E39" s="8"/>
      <c r="F39" s="8"/>
      <c r="G39" s="8"/>
      <c r="H39" s="5">
        <f t="shared" si="6"/>
        <v>0</v>
      </c>
      <c r="I39" s="8"/>
      <c r="J39" s="112"/>
      <c r="K39" s="8"/>
      <c r="L39" s="8"/>
      <c r="M39" s="92"/>
      <c r="N39" s="92"/>
      <c r="O39" s="89">
        <f t="shared" si="9"/>
        <v>0</v>
      </c>
      <c r="P39" s="45"/>
      <c r="Q39" s="45"/>
      <c r="R39" s="42">
        <f t="shared" si="10"/>
        <v>0</v>
      </c>
    </row>
    <row r="40" spans="1:18" ht="12.75">
      <c r="A40" s="110"/>
      <c r="B40" s="111" t="s">
        <v>48</v>
      </c>
      <c r="C40" s="38">
        <f t="shared" si="1"/>
        <v>0</v>
      </c>
      <c r="D40" s="8"/>
      <c r="E40" s="8"/>
      <c r="F40" s="8"/>
      <c r="G40" s="8"/>
      <c r="H40" s="5">
        <f t="shared" si="6"/>
        <v>0</v>
      </c>
      <c r="I40" s="8"/>
      <c r="J40" s="112"/>
      <c r="K40" s="8">
        <f t="shared" si="7"/>
        <v>0</v>
      </c>
      <c r="L40" s="8">
        <f t="shared" si="8"/>
        <v>0</v>
      </c>
      <c r="M40" s="92"/>
      <c r="N40" s="92"/>
      <c r="O40" s="89">
        <f t="shared" si="9"/>
        <v>0</v>
      </c>
      <c r="P40" s="45"/>
      <c r="Q40" s="45"/>
      <c r="R40" s="42">
        <f t="shared" si="10"/>
        <v>0</v>
      </c>
    </row>
    <row r="41" spans="1:18" ht="12.75">
      <c r="A41" s="110"/>
      <c r="B41" s="111" t="s">
        <v>67</v>
      </c>
      <c r="C41" s="38">
        <f t="shared" si="1"/>
        <v>0</v>
      </c>
      <c r="D41" s="8"/>
      <c r="E41" s="8"/>
      <c r="F41" s="8"/>
      <c r="G41" s="8"/>
      <c r="H41" s="5">
        <f t="shared" si="6"/>
        <v>0</v>
      </c>
      <c r="I41" s="8"/>
      <c r="J41" s="112"/>
      <c r="K41" s="8">
        <f t="shared" si="7"/>
        <v>0</v>
      </c>
      <c r="L41" s="8">
        <f t="shared" si="8"/>
        <v>0</v>
      </c>
      <c r="M41" s="92"/>
      <c r="N41" s="92"/>
      <c r="O41" s="89">
        <f t="shared" si="9"/>
        <v>0</v>
      </c>
      <c r="P41" s="45"/>
      <c r="Q41" s="45"/>
      <c r="R41" s="42">
        <f t="shared" si="10"/>
        <v>0</v>
      </c>
    </row>
    <row r="42" spans="1:18" ht="12.75">
      <c r="A42" s="110"/>
      <c r="B42" s="111" t="s">
        <v>46</v>
      </c>
      <c r="C42" s="38">
        <f t="shared" si="1"/>
        <v>0</v>
      </c>
      <c r="D42" s="8"/>
      <c r="E42" s="8"/>
      <c r="F42" s="8"/>
      <c r="G42" s="8"/>
      <c r="H42" s="5">
        <f t="shared" si="6"/>
        <v>0</v>
      </c>
      <c r="I42" s="8"/>
      <c r="J42" s="112"/>
      <c r="K42" s="8">
        <f t="shared" si="7"/>
        <v>0</v>
      </c>
      <c r="L42" s="8">
        <f t="shared" si="8"/>
        <v>0</v>
      </c>
      <c r="M42" s="92"/>
      <c r="N42" s="92"/>
      <c r="O42" s="89">
        <f t="shared" si="9"/>
        <v>0</v>
      </c>
      <c r="P42" s="45"/>
      <c r="Q42" s="45"/>
      <c r="R42" s="42">
        <f t="shared" si="10"/>
        <v>0</v>
      </c>
    </row>
    <row r="43" spans="1:18" ht="12.75">
      <c r="A43" s="110"/>
      <c r="B43" s="111" t="s">
        <v>92</v>
      </c>
      <c r="C43" s="38"/>
      <c r="D43" s="8"/>
      <c r="E43" s="8"/>
      <c r="F43" s="8"/>
      <c r="G43" s="8"/>
      <c r="H43" s="5">
        <f t="shared" si="6"/>
        <v>0</v>
      </c>
      <c r="I43" s="8"/>
      <c r="J43" s="112"/>
      <c r="K43" s="8"/>
      <c r="L43" s="8"/>
      <c r="M43" s="92"/>
      <c r="N43" s="92"/>
      <c r="O43" s="89">
        <f t="shared" si="9"/>
        <v>0</v>
      </c>
      <c r="P43" s="45"/>
      <c r="Q43" s="45"/>
      <c r="R43" s="42">
        <f t="shared" si="10"/>
        <v>0</v>
      </c>
    </row>
    <row r="44" spans="1:18" ht="12.75">
      <c r="A44" s="110"/>
      <c r="B44" s="132" t="s">
        <v>68</v>
      </c>
      <c r="C44" s="38">
        <f t="shared" si="1"/>
        <v>0</v>
      </c>
      <c r="D44" s="8"/>
      <c r="E44" s="8"/>
      <c r="F44" s="8"/>
      <c r="G44" s="8"/>
      <c r="H44" s="5">
        <f t="shared" si="6"/>
        <v>0</v>
      </c>
      <c r="I44" s="8"/>
      <c r="J44" s="112"/>
      <c r="K44" s="8">
        <f t="shared" si="7"/>
        <v>0</v>
      </c>
      <c r="L44" s="8">
        <f t="shared" si="8"/>
        <v>0</v>
      </c>
      <c r="M44" s="92"/>
      <c r="N44" s="92"/>
      <c r="O44" s="89">
        <f t="shared" si="9"/>
        <v>0</v>
      </c>
      <c r="P44" s="45"/>
      <c r="Q44" s="128">
        <v>25000</v>
      </c>
      <c r="R44" s="42">
        <f t="shared" si="10"/>
        <v>25000</v>
      </c>
    </row>
    <row r="45" spans="1:18" ht="12.75">
      <c r="A45" s="110"/>
      <c r="B45" s="129" t="s">
        <v>78</v>
      </c>
      <c r="C45" s="38">
        <f t="shared" si="1"/>
        <v>0</v>
      </c>
      <c r="D45" s="8"/>
      <c r="E45" s="8"/>
      <c r="F45" s="8"/>
      <c r="G45" s="8"/>
      <c r="H45" s="5">
        <f t="shared" si="6"/>
        <v>0</v>
      </c>
      <c r="I45" s="8"/>
      <c r="J45" s="112"/>
      <c r="K45" s="8">
        <f t="shared" si="7"/>
        <v>0</v>
      </c>
      <c r="L45" s="8">
        <f t="shared" si="8"/>
        <v>0</v>
      </c>
      <c r="M45" s="92"/>
      <c r="N45" s="92"/>
      <c r="O45" s="89">
        <f t="shared" si="9"/>
        <v>0</v>
      </c>
      <c r="P45" s="45"/>
      <c r="Q45" s="45"/>
      <c r="R45" s="42">
        <f t="shared" si="10"/>
        <v>0</v>
      </c>
    </row>
    <row r="46" spans="1:18" ht="12.75">
      <c r="A46" s="115"/>
      <c r="B46" s="126" t="s">
        <v>57</v>
      </c>
      <c r="C46" s="38">
        <f t="shared" si="1"/>
        <v>0</v>
      </c>
      <c r="D46" s="8"/>
      <c r="E46" s="8"/>
      <c r="F46" s="8"/>
      <c r="G46" s="125">
        <v>28000</v>
      </c>
      <c r="H46" s="5">
        <f t="shared" si="6"/>
        <v>28000</v>
      </c>
      <c r="I46" s="8"/>
      <c r="J46" s="112"/>
      <c r="K46" s="8">
        <f t="shared" si="7"/>
        <v>28000</v>
      </c>
      <c r="L46" s="8">
        <f t="shared" si="8"/>
        <v>28000</v>
      </c>
      <c r="M46" s="92"/>
      <c r="N46" s="92"/>
      <c r="O46" s="89">
        <f t="shared" si="9"/>
        <v>0</v>
      </c>
      <c r="P46" s="45"/>
      <c r="Q46" s="45"/>
      <c r="R46" s="42">
        <f t="shared" si="10"/>
        <v>0</v>
      </c>
    </row>
    <row r="47" spans="1:18" ht="12.75">
      <c r="A47" s="115"/>
      <c r="B47" s="116" t="s">
        <v>58</v>
      </c>
      <c r="C47" s="38">
        <f t="shared" si="1"/>
        <v>0</v>
      </c>
      <c r="D47" s="8"/>
      <c r="E47" s="8"/>
      <c r="F47" s="8"/>
      <c r="G47" s="8"/>
      <c r="H47" s="5">
        <f t="shared" si="6"/>
        <v>0</v>
      </c>
      <c r="I47" s="8"/>
      <c r="J47" s="112"/>
      <c r="K47" s="8">
        <f t="shared" si="7"/>
        <v>0</v>
      </c>
      <c r="L47" s="8">
        <f t="shared" si="8"/>
        <v>0</v>
      </c>
      <c r="M47" s="92"/>
      <c r="N47" s="92"/>
      <c r="O47" s="89">
        <f t="shared" si="9"/>
        <v>0</v>
      </c>
      <c r="P47" s="45"/>
      <c r="Q47" s="45"/>
      <c r="R47" s="42">
        <f t="shared" si="10"/>
        <v>0</v>
      </c>
    </row>
    <row r="48" spans="1:18" ht="12.75" customHeight="1">
      <c r="A48" s="115"/>
      <c r="B48" s="126" t="s">
        <v>55</v>
      </c>
      <c r="C48" s="38">
        <f t="shared" si="1"/>
        <v>0</v>
      </c>
      <c r="D48" s="8"/>
      <c r="E48" s="8"/>
      <c r="F48" s="8"/>
      <c r="G48" s="133">
        <v>114000</v>
      </c>
      <c r="H48" s="5">
        <f t="shared" si="6"/>
        <v>114000</v>
      </c>
      <c r="I48" s="8"/>
      <c r="J48" s="112"/>
      <c r="K48" s="8">
        <f t="shared" si="7"/>
        <v>114000</v>
      </c>
      <c r="L48" s="8">
        <f t="shared" si="8"/>
        <v>114000</v>
      </c>
      <c r="M48" s="92"/>
      <c r="N48" s="92"/>
      <c r="O48" s="89">
        <f t="shared" si="9"/>
        <v>0</v>
      </c>
      <c r="P48" s="45"/>
      <c r="Q48" s="45"/>
      <c r="R48" s="42">
        <f t="shared" si="10"/>
        <v>0</v>
      </c>
    </row>
    <row r="49" spans="1:18" ht="12.75">
      <c r="A49" s="115"/>
      <c r="B49" s="126" t="s">
        <v>84</v>
      </c>
      <c r="C49" s="38">
        <f t="shared" si="1"/>
        <v>0</v>
      </c>
      <c r="D49" s="8"/>
      <c r="E49" s="8"/>
      <c r="F49" s="8"/>
      <c r="G49" s="8"/>
      <c r="H49" s="5">
        <f t="shared" si="6"/>
        <v>0</v>
      </c>
      <c r="I49" s="8"/>
      <c r="J49" s="112"/>
      <c r="K49" s="8">
        <f t="shared" si="7"/>
        <v>0</v>
      </c>
      <c r="L49" s="8">
        <f t="shared" si="8"/>
        <v>0</v>
      </c>
      <c r="M49" s="92"/>
      <c r="N49" s="92"/>
      <c r="O49" s="89">
        <f t="shared" si="9"/>
        <v>0</v>
      </c>
      <c r="P49" s="45"/>
      <c r="Q49" s="45"/>
      <c r="R49" s="42">
        <f t="shared" si="10"/>
        <v>0</v>
      </c>
    </row>
    <row r="50" spans="1:18" ht="12.75" customHeight="1">
      <c r="A50" s="110"/>
      <c r="B50" s="111" t="s">
        <v>102</v>
      </c>
      <c r="C50" s="38">
        <f t="shared" si="1"/>
        <v>0</v>
      </c>
      <c r="D50" s="8"/>
      <c r="E50" s="8"/>
      <c r="F50" s="8"/>
      <c r="G50" s="8"/>
      <c r="H50" s="5">
        <f t="shared" si="6"/>
        <v>0</v>
      </c>
      <c r="I50" s="8"/>
      <c r="J50" s="112"/>
      <c r="K50" s="8">
        <f>G50-D50-I50</f>
        <v>0</v>
      </c>
      <c r="L50" s="8">
        <f>G50-J50</f>
        <v>0</v>
      </c>
      <c r="M50" s="92"/>
      <c r="N50" s="134">
        <v>5000</v>
      </c>
      <c r="O50" s="89">
        <f t="shared" si="9"/>
        <v>5000</v>
      </c>
      <c r="P50" s="45"/>
      <c r="Q50" s="45"/>
      <c r="R50" s="42">
        <f t="shared" si="10"/>
        <v>0</v>
      </c>
    </row>
    <row r="51" spans="1:18" ht="15.75">
      <c r="A51" s="135">
        <v>226</v>
      </c>
      <c r="B51" s="136" t="s">
        <v>6</v>
      </c>
      <c r="C51" s="38">
        <f t="shared" si="1"/>
        <v>0</v>
      </c>
      <c r="D51" s="8">
        <f aca="true" t="shared" si="11" ref="D51:R51">SUM(D52:D80)</f>
        <v>0</v>
      </c>
      <c r="E51" s="8">
        <f t="shared" si="11"/>
        <v>0</v>
      </c>
      <c r="F51" s="8">
        <f t="shared" si="11"/>
        <v>0</v>
      </c>
      <c r="G51" s="8">
        <f t="shared" si="11"/>
        <v>725257</v>
      </c>
      <c r="H51" s="8">
        <f t="shared" si="11"/>
        <v>725257</v>
      </c>
      <c r="I51" s="8">
        <f t="shared" si="11"/>
        <v>0</v>
      </c>
      <c r="J51" s="8">
        <f t="shared" si="11"/>
        <v>0</v>
      </c>
      <c r="K51" s="8">
        <f t="shared" si="11"/>
        <v>711957</v>
      </c>
      <c r="L51" s="8">
        <f t="shared" si="11"/>
        <v>716957</v>
      </c>
      <c r="M51" s="92">
        <f t="shared" si="11"/>
        <v>0</v>
      </c>
      <c r="N51" s="92">
        <f t="shared" si="11"/>
        <v>593921</v>
      </c>
      <c r="O51" s="92">
        <f t="shared" si="11"/>
        <v>593921</v>
      </c>
      <c r="P51" s="45">
        <f t="shared" si="11"/>
        <v>0</v>
      </c>
      <c r="Q51" s="45">
        <f t="shared" si="11"/>
        <v>6000</v>
      </c>
      <c r="R51" s="45">
        <f t="shared" si="11"/>
        <v>6000</v>
      </c>
    </row>
    <row r="52" spans="1:18" ht="12.75" customHeight="1">
      <c r="A52" s="110"/>
      <c r="B52" s="114" t="s">
        <v>45</v>
      </c>
      <c r="C52" s="38">
        <f t="shared" si="1"/>
        <v>0</v>
      </c>
      <c r="D52" s="8"/>
      <c r="E52" s="8"/>
      <c r="F52" s="8"/>
      <c r="G52" s="125">
        <v>8400</v>
      </c>
      <c r="H52" s="5">
        <f aca="true" t="shared" si="12" ref="H52:H82">G52-D52</f>
        <v>8400</v>
      </c>
      <c r="I52" s="8"/>
      <c r="J52" s="112"/>
      <c r="K52" s="8">
        <f aca="true" t="shared" si="13" ref="K52:K64">G52-D52-I52</f>
        <v>8400</v>
      </c>
      <c r="L52" s="8">
        <f aca="true" t="shared" si="14" ref="L52:L64">G52-J52</f>
        <v>8400</v>
      </c>
      <c r="M52" s="92"/>
      <c r="N52" s="92"/>
      <c r="O52" s="89">
        <f aca="true" t="shared" si="15" ref="O52:O82">N52-M52</f>
        <v>0</v>
      </c>
      <c r="P52" s="45"/>
      <c r="Q52" s="45"/>
      <c r="R52" s="42">
        <f aca="true" t="shared" si="16" ref="R52:R82">Q52-P52</f>
        <v>0</v>
      </c>
    </row>
    <row r="53" spans="1:18" ht="12.75" customHeight="1">
      <c r="A53" s="110"/>
      <c r="B53" s="114" t="s">
        <v>16</v>
      </c>
      <c r="C53" s="38">
        <f t="shared" si="1"/>
        <v>0</v>
      </c>
      <c r="D53" s="8"/>
      <c r="E53" s="8"/>
      <c r="F53" s="8"/>
      <c r="G53" s="124">
        <v>199440</v>
      </c>
      <c r="H53" s="5">
        <f t="shared" si="12"/>
        <v>199440</v>
      </c>
      <c r="I53" s="8"/>
      <c r="J53" s="112"/>
      <c r="K53" s="8">
        <f t="shared" si="13"/>
        <v>199440</v>
      </c>
      <c r="L53" s="8">
        <f t="shared" si="14"/>
        <v>199440</v>
      </c>
      <c r="M53" s="92"/>
      <c r="N53" s="92"/>
      <c r="O53" s="89">
        <f t="shared" si="15"/>
        <v>0</v>
      </c>
      <c r="P53" s="45"/>
      <c r="Q53" s="45"/>
      <c r="R53" s="42">
        <f t="shared" si="16"/>
        <v>0</v>
      </c>
    </row>
    <row r="54" spans="1:18" ht="12.75" customHeight="1">
      <c r="A54" s="110"/>
      <c r="B54" s="114" t="s">
        <v>101</v>
      </c>
      <c r="C54" s="38"/>
      <c r="D54" s="8"/>
      <c r="E54" s="8"/>
      <c r="F54" s="8"/>
      <c r="G54" s="124">
        <v>8300</v>
      </c>
      <c r="H54" s="5">
        <f t="shared" si="12"/>
        <v>8300</v>
      </c>
      <c r="I54" s="8"/>
      <c r="J54" s="112"/>
      <c r="K54" s="8"/>
      <c r="L54" s="8"/>
      <c r="M54" s="92"/>
      <c r="N54" s="92"/>
      <c r="O54" s="89">
        <f t="shared" si="15"/>
        <v>0</v>
      </c>
      <c r="P54" s="45"/>
      <c r="Q54" s="45"/>
      <c r="R54" s="42">
        <f t="shared" si="16"/>
        <v>0</v>
      </c>
    </row>
    <row r="55" spans="1:18" ht="12.75" customHeight="1">
      <c r="A55" s="110"/>
      <c r="B55" s="114" t="s">
        <v>36</v>
      </c>
      <c r="C55" s="38">
        <f t="shared" si="1"/>
        <v>0</v>
      </c>
      <c r="D55" s="8"/>
      <c r="E55" s="8"/>
      <c r="F55" s="8"/>
      <c r="G55" s="125">
        <v>8657</v>
      </c>
      <c r="H55" s="5">
        <f t="shared" si="12"/>
        <v>8657</v>
      </c>
      <c r="I55" s="8"/>
      <c r="J55" s="112"/>
      <c r="K55" s="8">
        <f t="shared" si="13"/>
        <v>8657</v>
      </c>
      <c r="L55" s="8">
        <f t="shared" si="14"/>
        <v>8657</v>
      </c>
      <c r="M55" s="92"/>
      <c r="N55" s="92"/>
      <c r="O55" s="89">
        <f t="shared" si="15"/>
        <v>0</v>
      </c>
      <c r="P55" s="45"/>
      <c r="Q55" s="45"/>
      <c r="R55" s="42">
        <f t="shared" si="16"/>
        <v>0</v>
      </c>
    </row>
    <row r="56" spans="1:18" ht="12.75" customHeight="1">
      <c r="A56" s="110"/>
      <c r="B56" s="111" t="s">
        <v>33</v>
      </c>
      <c r="C56" s="38">
        <f t="shared" si="1"/>
        <v>0</v>
      </c>
      <c r="D56" s="8"/>
      <c r="E56" s="8"/>
      <c r="F56" s="8"/>
      <c r="G56" s="125">
        <f>1000*1.1</f>
        <v>1100</v>
      </c>
      <c r="H56" s="5">
        <f t="shared" si="12"/>
        <v>1100</v>
      </c>
      <c r="I56" s="8"/>
      <c r="J56" s="112"/>
      <c r="K56" s="8">
        <f t="shared" si="13"/>
        <v>1100</v>
      </c>
      <c r="L56" s="8">
        <f t="shared" si="14"/>
        <v>1100</v>
      </c>
      <c r="M56" s="92"/>
      <c r="N56" s="92"/>
      <c r="O56" s="89">
        <f t="shared" si="15"/>
        <v>0</v>
      </c>
      <c r="P56" s="45"/>
      <c r="Q56" s="45"/>
      <c r="R56" s="42">
        <f t="shared" si="16"/>
        <v>0</v>
      </c>
    </row>
    <row r="57" spans="1:18" ht="12.75" customHeight="1">
      <c r="A57" s="110"/>
      <c r="B57" s="111" t="s">
        <v>32</v>
      </c>
      <c r="C57" s="38">
        <f t="shared" si="1"/>
        <v>0</v>
      </c>
      <c r="D57" s="8"/>
      <c r="E57" s="8"/>
      <c r="F57" s="8"/>
      <c r="G57" s="124">
        <v>9200</v>
      </c>
      <c r="H57" s="5">
        <f t="shared" si="12"/>
        <v>9200</v>
      </c>
      <c r="I57" s="8"/>
      <c r="J57" s="112"/>
      <c r="K57" s="8">
        <f t="shared" si="13"/>
        <v>9200</v>
      </c>
      <c r="L57" s="8">
        <f t="shared" si="14"/>
        <v>9200</v>
      </c>
      <c r="M57" s="92"/>
      <c r="N57" s="92"/>
      <c r="O57" s="89">
        <f t="shared" si="15"/>
        <v>0</v>
      </c>
      <c r="P57" s="45"/>
      <c r="Q57" s="45"/>
      <c r="R57" s="42">
        <f t="shared" si="16"/>
        <v>0</v>
      </c>
    </row>
    <row r="58" spans="1:18" ht="12.75" customHeight="1">
      <c r="A58" s="110"/>
      <c r="B58" s="111" t="s">
        <v>98</v>
      </c>
      <c r="C58" s="38"/>
      <c r="D58" s="8"/>
      <c r="E58" s="8"/>
      <c r="F58" s="8"/>
      <c r="G58" s="124">
        <v>5000</v>
      </c>
      <c r="H58" s="5">
        <f t="shared" si="12"/>
        <v>5000</v>
      </c>
      <c r="I58" s="8"/>
      <c r="J58" s="112"/>
      <c r="K58" s="8"/>
      <c r="L58" s="8">
        <f t="shared" si="14"/>
        <v>5000</v>
      </c>
      <c r="M58" s="92"/>
      <c r="N58" s="92"/>
      <c r="O58" s="89">
        <f t="shared" si="15"/>
        <v>0</v>
      </c>
      <c r="P58" s="45"/>
      <c r="Q58" s="45"/>
      <c r="R58" s="42">
        <f t="shared" si="16"/>
        <v>0</v>
      </c>
    </row>
    <row r="59" spans="1:18" ht="12.75" customHeight="1">
      <c r="A59" s="110"/>
      <c r="B59" s="111" t="s">
        <v>34</v>
      </c>
      <c r="C59" s="38">
        <f t="shared" si="1"/>
        <v>0</v>
      </c>
      <c r="D59" s="8"/>
      <c r="E59" s="8"/>
      <c r="F59" s="8"/>
      <c r="G59" s="8"/>
      <c r="H59" s="5">
        <f t="shared" si="12"/>
        <v>0</v>
      </c>
      <c r="I59" s="8"/>
      <c r="J59" s="112"/>
      <c r="K59" s="8">
        <f t="shared" si="13"/>
        <v>0</v>
      </c>
      <c r="L59" s="8">
        <f t="shared" si="14"/>
        <v>0</v>
      </c>
      <c r="M59" s="92"/>
      <c r="N59" s="92"/>
      <c r="O59" s="89">
        <f t="shared" si="15"/>
        <v>0</v>
      </c>
      <c r="P59" s="45"/>
      <c r="Q59" s="45"/>
      <c r="R59" s="42">
        <f t="shared" si="16"/>
        <v>0</v>
      </c>
    </row>
    <row r="60" spans="1:18" ht="12.75" customHeight="1">
      <c r="A60" s="110"/>
      <c r="B60" s="111" t="s">
        <v>43</v>
      </c>
      <c r="C60" s="38">
        <f t="shared" si="1"/>
        <v>0</v>
      </c>
      <c r="D60" s="8"/>
      <c r="E60" s="8"/>
      <c r="F60" s="8"/>
      <c r="G60" s="8"/>
      <c r="H60" s="5">
        <f t="shared" si="12"/>
        <v>0</v>
      </c>
      <c r="I60" s="8"/>
      <c r="J60" s="8"/>
      <c r="K60" s="8">
        <f t="shared" si="13"/>
        <v>0</v>
      </c>
      <c r="L60" s="8">
        <f t="shared" si="14"/>
        <v>0</v>
      </c>
      <c r="M60" s="92"/>
      <c r="N60" s="92"/>
      <c r="O60" s="89">
        <f t="shared" si="15"/>
        <v>0</v>
      </c>
      <c r="P60" s="45"/>
      <c r="Q60" s="45"/>
      <c r="R60" s="42">
        <f t="shared" si="16"/>
        <v>0</v>
      </c>
    </row>
    <row r="61" spans="1:18" ht="12.75" customHeight="1">
      <c r="A61" s="110"/>
      <c r="B61" s="111" t="s">
        <v>42</v>
      </c>
      <c r="C61" s="38">
        <f t="shared" si="1"/>
        <v>0</v>
      </c>
      <c r="D61" s="8"/>
      <c r="E61" s="8"/>
      <c r="F61" s="8"/>
      <c r="G61" s="125">
        <f>600*1.1</f>
        <v>660</v>
      </c>
      <c r="H61" s="5">
        <f t="shared" si="12"/>
        <v>660</v>
      </c>
      <c r="I61" s="8"/>
      <c r="J61" s="112"/>
      <c r="K61" s="8">
        <f t="shared" si="13"/>
        <v>660</v>
      </c>
      <c r="L61" s="8">
        <f t="shared" si="14"/>
        <v>660</v>
      </c>
      <c r="M61" s="92"/>
      <c r="N61" s="92"/>
      <c r="O61" s="89">
        <f t="shared" si="15"/>
        <v>0</v>
      </c>
      <c r="P61" s="45"/>
      <c r="Q61" s="45"/>
      <c r="R61" s="42">
        <f t="shared" si="16"/>
        <v>0</v>
      </c>
    </row>
    <row r="62" spans="1:18" ht="12.75" customHeight="1">
      <c r="A62" s="115"/>
      <c r="B62" s="126" t="s">
        <v>56</v>
      </c>
      <c r="C62" s="38">
        <f t="shared" si="1"/>
        <v>0</v>
      </c>
      <c r="D62" s="8"/>
      <c r="E62" s="8"/>
      <c r="F62" s="8"/>
      <c r="G62" s="8">
        <v>336000</v>
      </c>
      <c r="H62" s="5">
        <f t="shared" si="12"/>
        <v>336000</v>
      </c>
      <c r="I62" s="8"/>
      <c r="J62" s="112"/>
      <c r="K62" s="8">
        <f t="shared" si="13"/>
        <v>336000</v>
      </c>
      <c r="L62" s="8">
        <f t="shared" si="14"/>
        <v>336000</v>
      </c>
      <c r="M62" s="92"/>
      <c r="N62" s="92"/>
      <c r="O62" s="89">
        <f t="shared" si="15"/>
        <v>0</v>
      </c>
      <c r="P62" s="45"/>
      <c r="Q62" s="45"/>
      <c r="R62" s="42">
        <f t="shared" si="16"/>
        <v>0</v>
      </c>
    </row>
    <row r="63" spans="1:18" ht="12.75" customHeight="1">
      <c r="A63" s="115"/>
      <c r="B63" s="126" t="s">
        <v>51</v>
      </c>
      <c r="C63" s="38">
        <f t="shared" si="1"/>
        <v>0</v>
      </c>
      <c r="D63" s="8"/>
      <c r="E63" s="8"/>
      <c r="F63" s="8"/>
      <c r="G63" s="8"/>
      <c r="H63" s="5">
        <f t="shared" si="12"/>
        <v>0</v>
      </c>
      <c r="I63" s="8"/>
      <c r="J63" s="112"/>
      <c r="K63" s="8">
        <f t="shared" si="13"/>
        <v>0</v>
      </c>
      <c r="L63" s="8">
        <f t="shared" si="14"/>
        <v>0</v>
      </c>
      <c r="M63" s="92"/>
      <c r="N63" s="92"/>
      <c r="O63" s="89">
        <f t="shared" si="15"/>
        <v>0</v>
      </c>
      <c r="P63" s="45"/>
      <c r="Q63" s="45"/>
      <c r="R63" s="42">
        <f t="shared" si="16"/>
        <v>0</v>
      </c>
    </row>
    <row r="64" spans="1:18" ht="12.75" customHeight="1">
      <c r="A64" s="115"/>
      <c r="B64" s="126" t="s">
        <v>44</v>
      </c>
      <c r="C64" s="38">
        <f t="shared" si="1"/>
        <v>0</v>
      </c>
      <c r="D64" s="8"/>
      <c r="E64" s="8"/>
      <c r="F64" s="8"/>
      <c r="G64" s="8"/>
      <c r="H64" s="5">
        <f t="shared" si="12"/>
        <v>0</v>
      </c>
      <c r="I64" s="8"/>
      <c r="J64" s="112"/>
      <c r="K64" s="8">
        <f t="shared" si="13"/>
        <v>0</v>
      </c>
      <c r="L64" s="8">
        <f t="shared" si="14"/>
        <v>0</v>
      </c>
      <c r="M64" s="92"/>
      <c r="N64" s="92"/>
      <c r="O64" s="89">
        <f t="shared" si="15"/>
        <v>0</v>
      </c>
      <c r="P64" s="45"/>
      <c r="Q64" s="45"/>
      <c r="R64" s="42">
        <f t="shared" si="16"/>
        <v>0</v>
      </c>
    </row>
    <row r="65" spans="1:18" ht="12.75" customHeight="1">
      <c r="A65" s="110"/>
      <c r="B65" s="111" t="s">
        <v>49</v>
      </c>
      <c r="C65" s="38">
        <f t="shared" si="1"/>
        <v>0</v>
      </c>
      <c r="D65" s="8"/>
      <c r="E65" s="8"/>
      <c r="F65" s="8"/>
      <c r="G65" s="8"/>
      <c r="H65" s="5">
        <f t="shared" si="12"/>
        <v>0</v>
      </c>
      <c r="I65" s="8"/>
      <c r="J65" s="112"/>
      <c r="K65" s="8">
        <f>G65-D65-I65</f>
        <v>0</v>
      </c>
      <c r="L65" s="8">
        <f>G65-J65</f>
        <v>0</v>
      </c>
      <c r="M65" s="92"/>
      <c r="N65" s="92"/>
      <c r="O65" s="89">
        <f t="shared" si="15"/>
        <v>0</v>
      </c>
      <c r="P65" s="45"/>
      <c r="Q65" s="45"/>
      <c r="R65" s="42">
        <f t="shared" si="16"/>
        <v>0</v>
      </c>
    </row>
    <row r="66" spans="1:18" ht="12.75" customHeight="1">
      <c r="A66" s="110"/>
      <c r="B66" s="111" t="s">
        <v>96</v>
      </c>
      <c r="C66" s="38"/>
      <c r="D66" s="8"/>
      <c r="E66" s="8"/>
      <c r="F66" s="8"/>
      <c r="G66" s="8"/>
      <c r="H66" s="5">
        <f t="shared" si="12"/>
        <v>0</v>
      </c>
      <c r="I66" s="8"/>
      <c r="J66" s="112"/>
      <c r="K66" s="8"/>
      <c r="L66" s="8"/>
      <c r="M66" s="92"/>
      <c r="N66" s="127">
        <v>37671</v>
      </c>
      <c r="O66" s="89">
        <f t="shared" si="15"/>
        <v>37671</v>
      </c>
      <c r="P66" s="45"/>
      <c r="Q66" s="128">
        <v>6000</v>
      </c>
      <c r="R66" s="42">
        <f t="shared" si="16"/>
        <v>6000</v>
      </c>
    </row>
    <row r="67" spans="1:18" ht="12.75" customHeight="1">
      <c r="A67" s="110"/>
      <c r="B67" s="111" t="s">
        <v>59</v>
      </c>
      <c r="C67" s="38">
        <f t="shared" si="1"/>
        <v>0</v>
      </c>
      <c r="D67" s="8"/>
      <c r="E67" s="8"/>
      <c r="F67" s="8"/>
      <c r="G67" s="8"/>
      <c r="H67" s="5">
        <f t="shared" si="12"/>
        <v>0</v>
      </c>
      <c r="I67" s="8"/>
      <c r="J67" s="112"/>
      <c r="K67" s="8">
        <f>G67-D67-I67</f>
        <v>0</v>
      </c>
      <c r="L67" s="8">
        <f>G67-J67</f>
        <v>0</v>
      </c>
      <c r="M67" s="92"/>
      <c r="N67" s="92"/>
      <c r="O67" s="89">
        <f t="shared" si="15"/>
        <v>0</v>
      </c>
      <c r="P67" s="45"/>
      <c r="Q67" s="45"/>
      <c r="R67" s="42">
        <f t="shared" si="16"/>
        <v>0</v>
      </c>
    </row>
    <row r="68" spans="1:18" ht="12.75" customHeight="1">
      <c r="A68" s="110"/>
      <c r="B68" s="114" t="s">
        <v>60</v>
      </c>
      <c r="C68" s="38">
        <f t="shared" si="1"/>
        <v>0</v>
      </c>
      <c r="D68" s="8"/>
      <c r="E68" s="8"/>
      <c r="F68" s="8"/>
      <c r="G68" s="8"/>
      <c r="H68" s="5">
        <f t="shared" si="12"/>
        <v>0</v>
      </c>
      <c r="I68" s="8"/>
      <c r="J68" s="112"/>
      <c r="K68" s="8">
        <f aca="true" t="shared" si="17" ref="K68:K80">G68-D68-I68</f>
        <v>0</v>
      </c>
      <c r="L68" s="8">
        <f aca="true" t="shared" si="18" ref="L68:L80">G68-J68</f>
        <v>0</v>
      </c>
      <c r="M68" s="92"/>
      <c r="N68" s="92"/>
      <c r="O68" s="89">
        <f t="shared" si="15"/>
        <v>0</v>
      </c>
      <c r="P68" s="45"/>
      <c r="Q68" s="45"/>
      <c r="R68" s="42">
        <f t="shared" si="16"/>
        <v>0</v>
      </c>
    </row>
    <row r="69" spans="1:18" ht="12.75" customHeight="1">
      <c r="A69" s="110"/>
      <c r="B69" s="114" t="s">
        <v>61</v>
      </c>
      <c r="C69" s="38">
        <f t="shared" si="1"/>
        <v>0</v>
      </c>
      <c r="D69" s="8"/>
      <c r="E69" s="8"/>
      <c r="F69" s="8"/>
      <c r="G69" s="124">
        <f>135000*1.1</f>
        <v>148500</v>
      </c>
      <c r="H69" s="5">
        <f t="shared" si="12"/>
        <v>148500</v>
      </c>
      <c r="I69" s="8"/>
      <c r="J69" s="112"/>
      <c r="K69" s="8">
        <f t="shared" si="17"/>
        <v>148500</v>
      </c>
      <c r="L69" s="8">
        <f t="shared" si="18"/>
        <v>148500</v>
      </c>
      <c r="M69" s="92"/>
      <c r="N69" s="92"/>
      <c r="O69" s="89">
        <f t="shared" si="15"/>
        <v>0</v>
      </c>
      <c r="P69" s="45"/>
      <c r="Q69" s="45"/>
      <c r="R69" s="42">
        <f t="shared" si="16"/>
        <v>0</v>
      </c>
    </row>
    <row r="70" spans="1:18" ht="12.75">
      <c r="A70" s="110"/>
      <c r="B70" s="111" t="s">
        <v>69</v>
      </c>
      <c r="C70" s="38">
        <f t="shared" si="1"/>
        <v>0</v>
      </c>
      <c r="D70" s="8"/>
      <c r="E70" s="8"/>
      <c r="F70" s="8"/>
      <c r="G70" s="8"/>
      <c r="H70" s="5">
        <f t="shared" si="12"/>
        <v>0</v>
      </c>
      <c r="I70" s="8"/>
      <c r="J70" s="112"/>
      <c r="K70" s="8">
        <f t="shared" si="17"/>
        <v>0</v>
      </c>
      <c r="L70" s="8">
        <f t="shared" si="18"/>
        <v>0</v>
      </c>
      <c r="M70" s="92"/>
      <c r="N70" s="92"/>
      <c r="O70" s="89">
        <f t="shared" si="15"/>
        <v>0</v>
      </c>
      <c r="P70" s="45"/>
      <c r="Q70" s="45"/>
      <c r="R70" s="42">
        <f t="shared" si="16"/>
        <v>0</v>
      </c>
    </row>
    <row r="71" spans="1:18" ht="12.75">
      <c r="A71" s="110"/>
      <c r="B71" s="111" t="s">
        <v>70</v>
      </c>
      <c r="C71" s="38">
        <f t="shared" si="1"/>
        <v>0</v>
      </c>
      <c r="D71" s="8"/>
      <c r="E71" s="8"/>
      <c r="F71" s="8"/>
      <c r="G71" s="8"/>
      <c r="H71" s="5">
        <f t="shared" si="12"/>
        <v>0</v>
      </c>
      <c r="I71" s="8"/>
      <c r="J71" s="112"/>
      <c r="K71" s="8">
        <f>G71-D71-I71</f>
        <v>0</v>
      </c>
      <c r="L71" s="8">
        <f>G71-J71</f>
        <v>0</v>
      </c>
      <c r="M71" s="92"/>
      <c r="N71" s="92"/>
      <c r="O71" s="89">
        <f t="shared" si="15"/>
        <v>0</v>
      </c>
      <c r="P71" s="45"/>
      <c r="Q71" s="45"/>
      <c r="R71" s="42">
        <f t="shared" si="16"/>
        <v>0</v>
      </c>
    </row>
    <row r="72" spans="1:18" ht="12.75">
      <c r="A72" s="110"/>
      <c r="B72" s="111" t="s">
        <v>97</v>
      </c>
      <c r="C72" s="38"/>
      <c r="D72" s="8"/>
      <c r="E72" s="8"/>
      <c r="F72" s="8"/>
      <c r="G72" s="8"/>
      <c r="H72" s="5">
        <f t="shared" si="12"/>
        <v>0</v>
      </c>
      <c r="I72" s="8"/>
      <c r="J72" s="112"/>
      <c r="K72" s="8"/>
      <c r="L72" s="8"/>
      <c r="M72" s="92"/>
      <c r="N72" s="127">
        <v>544250</v>
      </c>
      <c r="O72" s="89">
        <f t="shared" si="15"/>
        <v>544250</v>
      </c>
      <c r="P72" s="45"/>
      <c r="Q72" s="45"/>
      <c r="R72" s="42">
        <f t="shared" si="16"/>
        <v>0</v>
      </c>
    </row>
    <row r="73" spans="1:18" ht="12.75">
      <c r="A73" s="110"/>
      <c r="B73" s="111" t="s">
        <v>71</v>
      </c>
      <c r="C73" s="38">
        <f t="shared" si="1"/>
        <v>0</v>
      </c>
      <c r="D73" s="8"/>
      <c r="E73" s="8"/>
      <c r="F73" s="8"/>
      <c r="G73" s="8"/>
      <c r="H73" s="5">
        <f t="shared" si="12"/>
        <v>0</v>
      </c>
      <c r="I73" s="8"/>
      <c r="J73" s="112"/>
      <c r="K73" s="8">
        <f t="shared" si="17"/>
        <v>0</v>
      </c>
      <c r="L73" s="8">
        <f t="shared" si="18"/>
        <v>0</v>
      </c>
      <c r="M73" s="92"/>
      <c r="N73" s="92"/>
      <c r="O73" s="89">
        <f t="shared" si="15"/>
        <v>0</v>
      </c>
      <c r="P73" s="45"/>
      <c r="Q73" s="45"/>
      <c r="R73" s="42">
        <f t="shared" si="16"/>
        <v>0</v>
      </c>
    </row>
    <row r="74" spans="1:18" ht="12.75" customHeight="1">
      <c r="A74" s="110"/>
      <c r="B74" s="114" t="s">
        <v>62</v>
      </c>
      <c r="C74" s="38">
        <f t="shared" si="1"/>
        <v>0</v>
      </c>
      <c r="D74" s="8"/>
      <c r="E74" s="8"/>
      <c r="F74" s="8"/>
      <c r="G74" s="8"/>
      <c r="H74" s="5">
        <f t="shared" si="12"/>
        <v>0</v>
      </c>
      <c r="I74" s="8"/>
      <c r="J74" s="112"/>
      <c r="K74" s="8">
        <f t="shared" si="17"/>
        <v>0</v>
      </c>
      <c r="L74" s="8">
        <f t="shared" si="18"/>
        <v>0</v>
      </c>
      <c r="M74" s="92"/>
      <c r="N74" s="92"/>
      <c r="O74" s="89">
        <f t="shared" si="15"/>
        <v>0</v>
      </c>
      <c r="P74" s="45"/>
      <c r="Q74" s="45"/>
      <c r="R74" s="42">
        <f t="shared" si="16"/>
        <v>0</v>
      </c>
    </row>
    <row r="75" spans="1:18" ht="12.75" customHeight="1">
      <c r="A75" s="110"/>
      <c r="B75" s="129" t="s">
        <v>73</v>
      </c>
      <c r="C75" s="38">
        <f t="shared" si="1"/>
        <v>0</v>
      </c>
      <c r="D75" s="8"/>
      <c r="E75" s="8"/>
      <c r="F75" s="8"/>
      <c r="G75" s="8"/>
      <c r="H75" s="5">
        <f t="shared" si="12"/>
        <v>0</v>
      </c>
      <c r="I75" s="8"/>
      <c r="J75" s="112"/>
      <c r="K75" s="8">
        <f t="shared" si="17"/>
        <v>0</v>
      </c>
      <c r="L75" s="8">
        <f t="shared" si="18"/>
        <v>0</v>
      </c>
      <c r="M75" s="92"/>
      <c r="N75" s="92"/>
      <c r="O75" s="89">
        <f t="shared" si="15"/>
        <v>0</v>
      </c>
      <c r="P75" s="45"/>
      <c r="Q75" s="45"/>
      <c r="R75" s="42">
        <f t="shared" si="16"/>
        <v>0</v>
      </c>
    </row>
    <row r="76" spans="1:18" ht="12.75" customHeight="1">
      <c r="A76" s="110"/>
      <c r="B76" s="114" t="s">
        <v>79</v>
      </c>
      <c r="C76" s="38">
        <f t="shared" si="1"/>
        <v>0</v>
      </c>
      <c r="D76" s="8"/>
      <c r="E76" s="8"/>
      <c r="F76" s="8"/>
      <c r="G76" s="8"/>
      <c r="H76" s="5">
        <f t="shared" si="12"/>
        <v>0</v>
      </c>
      <c r="I76" s="8"/>
      <c r="J76" s="112"/>
      <c r="K76" s="8">
        <f t="shared" si="17"/>
        <v>0</v>
      </c>
      <c r="L76" s="8">
        <f t="shared" si="18"/>
        <v>0</v>
      </c>
      <c r="M76" s="92"/>
      <c r="N76" s="92"/>
      <c r="O76" s="89">
        <f t="shared" si="15"/>
        <v>0</v>
      </c>
      <c r="P76" s="45"/>
      <c r="Q76" s="45"/>
      <c r="R76" s="42">
        <f t="shared" si="16"/>
        <v>0</v>
      </c>
    </row>
    <row r="77" spans="1:18" ht="12.75" customHeight="1">
      <c r="A77" s="115"/>
      <c r="B77" s="126" t="s">
        <v>77</v>
      </c>
      <c r="C77" s="38">
        <f t="shared" si="1"/>
        <v>0</v>
      </c>
      <c r="D77" s="8"/>
      <c r="E77" s="8"/>
      <c r="F77" s="8"/>
      <c r="G77" s="8"/>
      <c r="H77" s="5">
        <f t="shared" si="12"/>
        <v>0</v>
      </c>
      <c r="I77" s="8"/>
      <c r="J77" s="112"/>
      <c r="K77" s="8">
        <f t="shared" si="17"/>
        <v>0</v>
      </c>
      <c r="L77" s="8">
        <f t="shared" si="18"/>
        <v>0</v>
      </c>
      <c r="M77" s="92"/>
      <c r="N77" s="92"/>
      <c r="O77" s="89">
        <f t="shared" si="15"/>
        <v>0</v>
      </c>
      <c r="P77" s="45"/>
      <c r="Q77" s="45"/>
      <c r="R77" s="42">
        <f t="shared" si="16"/>
        <v>0</v>
      </c>
    </row>
    <row r="78" spans="1:18" ht="12.75" customHeight="1">
      <c r="A78" s="110"/>
      <c r="B78" s="114" t="s">
        <v>82</v>
      </c>
      <c r="C78" s="38">
        <f t="shared" si="1"/>
        <v>0</v>
      </c>
      <c r="D78" s="8"/>
      <c r="E78" s="8"/>
      <c r="F78" s="8"/>
      <c r="G78" s="8"/>
      <c r="H78" s="5">
        <f t="shared" si="12"/>
        <v>0</v>
      </c>
      <c r="I78" s="8"/>
      <c r="J78" s="112"/>
      <c r="K78" s="8">
        <f t="shared" si="17"/>
        <v>0</v>
      </c>
      <c r="L78" s="8">
        <f t="shared" si="18"/>
        <v>0</v>
      </c>
      <c r="M78" s="92"/>
      <c r="N78" s="92"/>
      <c r="O78" s="89">
        <f t="shared" si="15"/>
        <v>0</v>
      </c>
      <c r="P78" s="45"/>
      <c r="Q78" s="45"/>
      <c r="R78" s="42">
        <f t="shared" si="16"/>
        <v>0</v>
      </c>
    </row>
    <row r="79" spans="1:18" ht="12.75" customHeight="1">
      <c r="A79" s="110"/>
      <c r="B79" s="111" t="s">
        <v>103</v>
      </c>
      <c r="C79" s="38">
        <f aca="true" t="shared" si="19" ref="C79:C114">D79+E79+F79</f>
        <v>0</v>
      </c>
      <c r="D79" s="8"/>
      <c r="E79" s="8"/>
      <c r="F79" s="8"/>
      <c r="G79" s="8"/>
      <c r="H79" s="5">
        <f t="shared" si="12"/>
        <v>0</v>
      </c>
      <c r="I79" s="8"/>
      <c r="J79" s="112"/>
      <c r="K79" s="8">
        <f t="shared" si="17"/>
        <v>0</v>
      </c>
      <c r="L79" s="8">
        <f t="shared" si="18"/>
        <v>0</v>
      </c>
      <c r="M79" s="92"/>
      <c r="N79" s="127">
        <v>12000</v>
      </c>
      <c r="O79" s="89">
        <f t="shared" si="15"/>
        <v>12000</v>
      </c>
      <c r="P79" s="45"/>
      <c r="Q79" s="45"/>
      <c r="R79" s="42">
        <f t="shared" si="16"/>
        <v>0</v>
      </c>
    </row>
    <row r="80" spans="1:18" ht="12.75" customHeight="1" thickBot="1">
      <c r="A80" s="28"/>
      <c r="B80" s="117" t="s">
        <v>83</v>
      </c>
      <c r="C80" s="69">
        <f t="shared" si="19"/>
        <v>0</v>
      </c>
      <c r="D80" s="7"/>
      <c r="E80" s="7"/>
      <c r="F80" s="7"/>
      <c r="G80" s="7"/>
      <c r="H80" s="107">
        <f t="shared" si="12"/>
        <v>0</v>
      </c>
      <c r="I80" s="7"/>
      <c r="J80" s="29"/>
      <c r="K80" s="7">
        <f t="shared" si="17"/>
        <v>0</v>
      </c>
      <c r="L80" s="7">
        <f t="shared" si="18"/>
        <v>0</v>
      </c>
      <c r="M80" s="94"/>
      <c r="N80" s="94"/>
      <c r="O80" s="96">
        <f t="shared" si="15"/>
        <v>0</v>
      </c>
      <c r="P80" s="47"/>
      <c r="Q80" s="47"/>
      <c r="R80" s="55">
        <f t="shared" si="16"/>
        <v>0</v>
      </c>
    </row>
    <row r="81" spans="1:18" ht="20.25" customHeight="1" thickBot="1">
      <c r="A81" s="56">
        <v>228</v>
      </c>
      <c r="B81" s="57" t="s">
        <v>117</v>
      </c>
      <c r="C81" s="66"/>
      <c r="D81" s="23">
        <f>D82</f>
        <v>0</v>
      </c>
      <c r="E81" s="23">
        <f aca="true" t="shared" si="20" ref="E81:R81">E82</f>
        <v>0</v>
      </c>
      <c r="F81" s="23">
        <f t="shared" si="20"/>
        <v>0</v>
      </c>
      <c r="G81" s="23">
        <f t="shared" si="20"/>
        <v>200000</v>
      </c>
      <c r="H81" s="23">
        <f t="shared" si="20"/>
        <v>200000</v>
      </c>
      <c r="I81" s="23">
        <f t="shared" si="20"/>
        <v>0</v>
      </c>
      <c r="J81" s="23">
        <f t="shared" si="20"/>
        <v>0</v>
      </c>
      <c r="K81" s="23">
        <f t="shared" si="20"/>
        <v>0</v>
      </c>
      <c r="L81" s="23">
        <f t="shared" si="20"/>
        <v>0</v>
      </c>
      <c r="M81" s="95">
        <f t="shared" si="20"/>
        <v>0</v>
      </c>
      <c r="N81" s="95">
        <f t="shared" si="20"/>
        <v>0</v>
      </c>
      <c r="O81" s="95">
        <f t="shared" si="20"/>
        <v>0</v>
      </c>
      <c r="P81" s="48">
        <f t="shared" si="20"/>
        <v>0</v>
      </c>
      <c r="Q81" s="48">
        <f t="shared" si="20"/>
        <v>0</v>
      </c>
      <c r="R81" s="48">
        <f t="shared" si="20"/>
        <v>0</v>
      </c>
    </row>
    <row r="82" spans="1:18" ht="20.25" customHeight="1" thickBot="1">
      <c r="A82" s="58"/>
      <c r="B82" s="59" t="s">
        <v>100</v>
      </c>
      <c r="C82" s="69"/>
      <c r="D82" s="7"/>
      <c r="E82" s="7"/>
      <c r="F82" s="7"/>
      <c r="G82" s="7">
        <v>200000</v>
      </c>
      <c r="H82" s="107">
        <f t="shared" si="12"/>
        <v>200000</v>
      </c>
      <c r="I82" s="7"/>
      <c r="J82" s="29"/>
      <c r="K82" s="7"/>
      <c r="L82" s="7"/>
      <c r="M82" s="94"/>
      <c r="N82" s="94"/>
      <c r="O82" s="96">
        <f t="shared" si="15"/>
        <v>0</v>
      </c>
      <c r="P82" s="47"/>
      <c r="Q82" s="47"/>
      <c r="R82" s="55">
        <f t="shared" si="16"/>
        <v>0</v>
      </c>
    </row>
    <row r="83" spans="1:18" ht="16.5" thickBot="1">
      <c r="A83" s="80">
        <v>262</v>
      </c>
      <c r="B83" s="81" t="s">
        <v>7</v>
      </c>
      <c r="C83" s="66">
        <f t="shared" si="19"/>
        <v>0</v>
      </c>
      <c r="D83" s="23">
        <f aca="true" t="shared" si="21" ref="D83:R83">SUM(D84:D85)</f>
        <v>0</v>
      </c>
      <c r="E83" s="23">
        <f t="shared" si="21"/>
        <v>0</v>
      </c>
      <c r="F83" s="23">
        <f t="shared" si="21"/>
        <v>0</v>
      </c>
      <c r="G83" s="23">
        <f t="shared" si="21"/>
        <v>0</v>
      </c>
      <c r="H83" s="23">
        <f t="shared" si="21"/>
        <v>0</v>
      </c>
      <c r="I83" s="23">
        <f t="shared" si="21"/>
        <v>0</v>
      </c>
      <c r="J83" s="23">
        <f t="shared" si="21"/>
        <v>0</v>
      </c>
      <c r="K83" s="23">
        <f t="shared" si="21"/>
        <v>0</v>
      </c>
      <c r="L83" s="23">
        <f t="shared" si="21"/>
        <v>0</v>
      </c>
      <c r="M83" s="95">
        <f t="shared" si="21"/>
        <v>0</v>
      </c>
      <c r="N83" s="95">
        <f t="shared" si="21"/>
        <v>55000</v>
      </c>
      <c r="O83" s="95">
        <f t="shared" si="21"/>
        <v>55000</v>
      </c>
      <c r="P83" s="48">
        <f t="shared" si="21"/>
        <v>0</v>
      </c>
      <c r="Q83" s="48">
        <f t="shared" si="21"/>
        <v>0</v>
      </c>
      <c r="R83" s="48">
        <f t="shared" si="21"/>
        <v>0</v>
      </c>
    </row>
    <row r="84" spans="1:18" ht="13.5" thickBot="1">
      <c r="A84" s="12"/>
      <c r="B84" s="22" t="s">
        <v>30</v>
      </c>
      <c r="C84" s="65">
        <f t="shared" si="19"/>
        <v>0</v>
      </c>
      <c r="D84" s="4"/>
      <c r="E84" s="4"/>
      <c r="F84" s="4"/>
      <c r="G84" s="4"/>
      <c r="H84" s="107">
        <f>G84-D84</f>
        <v>0</v>
      </c>
      <c r="I84" s="4"/>
      <c r="J84" s="9"/>
      <c r="K84" s="4">
        <f>G84-D84-I84</f>
        <v>0</v>
      </c>
      <c r="L84" s="4">
        <f>G84-J84</f>
        <v>0</v>
      </c>
      <c r="M84" s="90"/>
      <c r="N84" s="97">
        <v>55000</v>
      </c>
      <c r="O84" s="96">
        <f>N84-M84</f>
        <v>55000</v>
      </c>
      <c r="P84" s="43"/>
      <c r="Q84" s="43"/>
      <c r="R84" s="55">
        <f>Q84-P84</f>
        <v>0</v>
      </c>
    </row>
    <row r="85" spans="1:18" ht="13.5" thickBot="1">
      <c r="A85" s="16"/>
      <c r="B85" s="18" t="s">
        <v>19</v>
      </c>
      <c r="C85" s="64">
        <f t="shared" si="19"/>
        <v>0</v>
      </c>
      <c r="D85" s="106"/>
      <c r="E85" s="106"/>
      <c r="F85" s="106"/>
      <c r="G85" s="106"/>
      <c r="H85" s="104">
        <f>G85-D85</f>
        <v>0</v>
      </c>
      <c r="I85" s="7"/>
      <c r="J85" s="19"/>
      <c r="K85" s="7">
        <f>G85-D85-I85</f>
        <v>0</v>
      </c>
      <c r="L85" s="106">
        <f>G85-J85</f>
        <v>0</v>
      </c>
      <c r="M85" s="93"/>
      <c r="N85" s="93"/>
      <c r="O85" s="88">
        <f>N85-M85</f>
        <v>0</v>
      </c>
      <c r="P85" s="46"/>
      <c r="Q85" s="46"/>
      <c r="R85" s="41">
        <f>Q85-P85</f>
        <v>0</v>
      </c>
    </row>
    <row r="86" spans="1:18" ht="24.75" customHeight="1" thickBot="1">
      <c r="A86" s="60">
        <v>266</v>
      </c>
      <c r="B86" s="61" t="s">
        <v>118</v>
      </c>
      <c r="C86" s="66"/>
      <c r="D86" s="23"/>
      <c r="E86" s="23"/>
      <c r="F86" s="23"/>
      <c r="G86" s="23"/>
      <c r="H86" s="108">
        <f>G86-D86</f>
        <v>0</v>
      </c>
      <c r="I86" s="23"/>
      <c r="J86" s="67"/>
      <c r="K86" s="23">
        <f>G86-D86-I86</f>
        <v>0</v>
      </c>
      <c r="L86" s="23">
        <f>G86-J86</f>
        <v>0</v>
      </c>
      <c r="M86" s="95"/>
      <c r="N86" s="98">
        <v>3900</v>
      </c>
      <c r="O86" s="99">
        <f>N86-M86</f>
        <v>3900</v>
      </c>
      <c r="P86" s="48"/>
      <c r="Q86" s="48"/>
      <c r="R86" s="68">
        <f>Q86-P86</f>
        <v>0</v>
      </c>
    </row>
    <row r="87" spans="1:18" ht="15.75" customHeight="1" thickBot="1">
      <c r="A87" s="76">
        <v>291</v>
      </c>
      <c r="B87" s="77" t="s">
        <v>8</v>
      </c>
      <c r="C87" s="65">
        <f t="shared" si="19"/>
        <v>0</v>
      </c>
      <c r="D87" s="79">
        <f>SUM(D88:D93)</f>
        <v>0</v>
      </c>
      <c r="E87" s="79">
        <f aca="true" t="shared" si="22" ref="E87:R87">SUM(E88:E93)</f>
        <v>0</v>
      </c>
      <c r="F87" s="79">
        <f t="shared" si="22"/>
        <v>0</v>
      </c>
      <c r="G87" s="79">
        <f t="shared" si="22"/>
        <v>1028280</v>
      </c>
      <c r="H87" s="79">
        <f t="shared" si="22"/>
        <v>1028280</v>
      </c>
      <c r="I87" s="79">
        <f t="shared" si="22"/>
        <v>0</v>
      </c>
      <c r="J87" s="79">
        <f t="shared" si="22"/>
        <v>0</v>
      </c>
      <c r="K87" s="79">
        <f t="shared" si="22"/>
        <v>1028280</v>
      </c>
      <c r="L87" s="79">
        <f t="shared" si="22"/>
        <v>1028280</v>
      </c>
      <c r="M87" s="100">
        <f t="shared" si="22"/>
        <v>0</v>
      </c>
      <c r="N87" s="100">
        <f t="shared" si="22"/>
        <v>0</v>
      </c>
      <c r="O87" s="100">
        <f t="shared" si="22"/>
        <v>0</v>
      </c>
      <c r="P87" s="78">
        <f t="shared" si="22"/>
        <v>0</v>
      </c>
      <c r="Q87" s="78">
        <f t="shared" si="22"/>
        <v>14000</v>
      </c>
      <c r="R87" s="78">
        <f t="shared" si="22"/>
        <v>14000</v>
      </c>
    </row>
    <row r="88" spans="1:18" ht="12.75" customHeight="1">
      <c r="A88" s="3">
        <v>291</v>
      </c>
      <c r="B88" s="117" t="s">
        <v>18</v>
      </c>
      <c r="C88" s="64">
        <f t="shared" si="19"/>
        <v>0</v>
      </c>
      <c r="D88" s="7"/>
      <c r="E88" s="7"/>
      <c r="F88" s="7"/>
      <c r="G88" s="120">
        <v>150280</v>
      </c>
      <c r="H88" s="104">
        <f aca="true" t="shared" si="23" ref="H88:H93">G88-D88</f>
        <v>150280</v>
      </c>
      <c r="I88" s="63"/>
      <c r="J88" s="29"/>
      <c r="K88" s="7">
        <f>G88-D88-I88</f>
        <v>150280</v>
      </c>
      <c r="L88" s="7">
        <f>G88-J88</f>
        <v>150280</v>
      </c>
      <c r="M88" s="94"/>
      <c r="N88" s="94"/>
      <c r="O88" s="88">
        <f aca="true" t="shared" si="24" ref="O88:O93">N88-M88</f>
        <v>0</v>
      </c>
      <c r="P88" s="47"/>
      <c r="Q88" s="47"/>
      <c r="R88" s="41">
        <f aca="true" t="shared" si="25" ref="R88:R93">Q88-P88</f>
        <v>0</v>
      </c>
    </row>
    <row r="89" spans="1:18" ht="12.75">
      <c r="A89" s="110"/>
      <c r="B89" s="114" t="s">
        <v>17</v>
      </c>
      <c r="C89" s="38">
        <f t="shared" si="19"/>
        <v>0</v>
      </c>
      <c r="D89" s="8"/>
      <c r="E89" s="8"/>
      <c r="F89" s="8"/>
      <c r="G89" s="8"/>
      <c r="H89" s="5">
        <f t="shared" si="23"/>
        <v>0</v>
      </c>
      <c r="I89" s="112"/>
      <c r="J89" s="112"/>
      <c r="K89" s="8">
        <f>G89-D89-I89</f>
        <v>0</v>
      </c>
      <c r="L89" s="8">
        <f>G89-J89</f>
        <v>0</v>
      </c>
      <c r="M89" s="92"/>
      <c r="N89" s="92"/>
      <c r="O89" s="89">
        <f t="shared" si="24"/>
        <v>0</v>
      </c>
      <c r="P89" s="45"/>
      <c r="Q89" s="45"/>
      <c r="R89" s="42">
        <f t="shared" si="25"/>
        <v>0</v>
      </c>
    </row>
    <row r="90" spans="1:18" ht="12.75">
      <c r="A90" s="110">
        <v>291</v>
      </c>
      <c r="B90" s="114" t="s">
        <v>31</v>
      </c>
      <c r="C90" s="38">
        <f t="shared" si="19"/>
        <v>0</v>
      </c>
      <c r="D90" s="8"/>
      <c r="E90" s="8"/>
      <c r="F90" s="8"/>
      <c r="G90" s="122">
        <v>878000</v>
      </c>
      <c r="H90" s="5">
        <f t="shared" si="23"/>
        <v>878000</v>
      </c>
      <c r="I90" s="112"/>
      <c r="J90" s="112"/>
      <c r="K90" s="8">
        <f>G90-D90-I90</f>
        <v>878000</v>
      </c>
      <c r="L90" s="8">
        <f>G90-J90</f>
        <v>878000</v>
      </c>
      <c r="M90" s="92"/>
      <c r="N90" s="92"/>
      <c r="O90" s="89">
        <f t="shared" si="24"/>
        <v>0</v>
      </c>
      <c r="P90" s="45"/>
      <c r="Q90" s="45"/>
      <c r="R90" s="42">
        <f t="shared" si="25"/>
        <v>0</v>
      </c>
    </row>
    <row r="91" spans="1:18" ht="12.75">
      <c r="A91" s="110">
        <v>291</v>
      </c>
      <c r="B91" s="123" t="s">
        <v>113</v>
      </c>
      <c r="C91" s="38">
        <f t="shared" si="19"/>
        <v>0</v>
      </c>
      <c r="D91" s="8"/>
      <c r="E91" s="8"/>
      <c r="F91" s="8"/>
      <c r="G91" s="8"/>
      <c r="H91" s="5">
        <f t="shared" si="23"/>
        <v>0</v>
      </c>
      <c r="I91" s="112"/>
      <c r="J91" s="112"/>
      <c r="K91" s="8">
        <f>G91-D91-I91</f>
        <v>0</v>
      </c>
      <c r="L91" s="8">
        <f>G91-J91</f>
        <v>0</v>
      </c>
      <c r="M91" s="92"/>
      <c r="N91" s="92"/>
      <c r="O91" s="89">
        <f t="shared" si="24"/>
        <v>0</v>
      </c>
      <c r="P91" s="45"/>
      <c r="Q91" s="45">
        <v>4000</v>
      </c>
      <c r="R91" s="42">
        <f t="shared" si="25"/>
        <v>4000</v>
      </c>
    </row>
    <row r="92" spans="1:18" ht="12.75">
      <c r="A92" s="110">
        <v>292</v>
      </c>
      <c r="B92" s="123" t="s">
        <v>112</v>
      </c>
      <c r="C92" s="38"/>
      <c r="D92" s="8"/>
      <c r="E92" s="8"/>
      <c r="F92" s="8"/>
      <c r="G92" s="8"/>
      <c r="H92" s="5">
        <f t="shared" si="23"/>
        <v>0</v>
      </c>
      <c r="I92" s="112"/>
      <c r="J92" s="112"/>
      <c r="K92" s="8"/>
      <c r="L92" s="8"/>
      <c r="M92" s="92"/>
      <c r="N92" s="92"/>
      <c r="O92" s="89">
        <f t="shared" si="24"/>
        <v>0</v>
      </c>
      <c r="P92" s="45"/>
      <c r="Q92" s="45">
        <v>10000</v>
      </c>
      <c r="R92" s="42">
        <f t="shared" si="25"/>
        <v>10000</v>
      </c>
    </row>
    <row r="93" spans="1:18" ht="13.5" thickBot="1">
      <c r="A93" s="28"/>
      <c r="B93" s="121"/>
      <c r="C93" s="69">
        <f t="shared" si="19"/>
        <v>0</v>
      </c>
      <c r="D93" s="7"/>
      <c r="E93" s="7"/>
      <c r="F93" s="7"/>
      <c r="G93" s="7"/>
      <c r="H93" s="107">
        <f t="shared" si="23"/>
        <v>0</v>
      </c>
      <c r="I93" s="63"/>
      <c r="J93" s="29"/>
      <c r="K93" s="7">
        <f>G93-D93-I93</f>
        <v>0</v>
      </c>
      <c r="L93" s="7">
        <f>G93-J93</f>
        <v>0</v>
      </c>
      <c r="M93" s="94"/>
      <c r="N93" s="94"/>
      <c r="O93" s="96">
        <f t="shared" si="24"/>
        <v>0</v>
      </c>
      <c r="P93" s="47"/>
      <c r="Q93" s="47"/>
      <c r="R93" s="55">
        <f t="shared" si="25"/>
        <v>0</v>
      </c>
    </row>
    <row r="94" spans="1:18" ht="16.5" thickBot="1">
      <c r="A94" s="82">
        <v>310</v>
      </c>
      <c r="B94" s="83" t="s">
        <v>9</v>
      </c>
      <c r="C94" s="68">
        <f t="shared" si="19"/>
        <v>0</v>
      </c>
      <c r="D94" s="23">
        <f>SUM(D95:D103)</f>
        <v>0</v>
      </c>
      <c r="E94" s="23">
        <f aca="true" t="shared" si="26" ref="E94:R94">SUM(E95:E103)</f>
        <v>0</v>
      </c>
      <c r="F94" s="23">
        <f t="shared" si="26"/>
        <v>0</v>
      </c>
      <c r="G94" s="23">
        <f t="shared" si="26"/>
        <v>0</v>
      </c>
      <c r="H94" s="23">
        <f t="shared" si="26"/>
        <v>0</v>
      </c>
      <c r="I94" s="23">
        <f t="shared" si="26"/>
        <v>0</v>
      </c>
      <c r="J94" s="23">
        <f t="shared" si="26"/>
        <v>0</v>
      </c>
      <c r="K94" s="23">
        <f t="shared" si="26"/>
        <v>0</v>
      </c>
      <c r="L94" s="23">
        <f t="shared" si="26"/>
        <v>0</v>
      </c>
      <c r="M94" s="95">
        <f t="shared" si="26"/>
        <v>0</v>
      </c>
      <c r="N94" s="95">
        <f t="shared" si="26"/>
        <v>974000</v>
      </c>
      <c r="O94" s="95">
        <f t="shared" si="26"/>
        <v>974000</v>
      </c>
      <c r="P94" s="48">
        <f t="shared" si="26"/>
        <v>0</v>
      </c>
      <c r="Q94" s="48">
        <f t="shared" si="26"/>
        <v>152000</v>
      </c>
      <c r="R94" s="48">
        <f t="shared" si="26"/>
        <v>152000</v>
      </c>
    </row>
    <row r="95" spans="1:18" ht="12.75">
      <c r="A95" s="28"/>
      <c r="B95" s="117" t="s">
        <v>107</v>
      </c>
      <c r="C95" s="69">
        <f t="shared" si="19"/>
        <v>0</v>
      </c>
      <c r="D95" s="7"/>
      <c r="E95" s="7"/>
      <c r="F95" s="7"/>
      <c r="G95" s="7"/>
      <c r="H95" s="107">
        <f>G95-D95</f>
        <v>0</v>
      </c>
      <c r="I95" s="7"/>
      <c r="J95" s="29"/>
      <c r="K95" s="7">
        <f>G95-D95-I95</f>
        <v>0</v>
      </c>
      <c r="L95" s="7">
        <f>G95-J95</f>
        <v>0</v>
      </c>
      <c r="M95" s="94"/>
      <c r="N95" s="109">
        <v>20000</v>
      </c>
      <c r="O95" s="96">
        <f aca="true" t="shared" si="27" ref="O95:O105">N95-M95</f>
        <v>20000</v>
      </c>
      <c r="P95" s="47"/>
      <c r="Q95" s="47"/>
      <c r="R95" s="55">
        <f aca="true" t="shared" si="28" ref="R95:R105">Q95-P95</f>
        <v>0</v>
      </c>
    </row>
    <row r="96" spans="1:18" ht="12.75">
      <c r="A96" s="110"/>
      <c r="B96" s="114" t="s">
        <v>115</v>
      </c>
      <c r="C96" s="38"/>
      <c r="D96" s="8"/>
      <c r="E96" s="8"/>
      <c r="F96" s="8"/>
      <c r="G96" s="8"/>
      <c r="H96" s="5">
        <f>G96-D96</f>
        <v>0</v>
      </c>
      <c r="I96" s="8"/>
      <c r="J96" s="112"/>
      <c r="K96" s="8"/>
      <c r="L96" s="8"/>
      <c r="M96" s="92"/>
      <c r="N96" s="113"/>
      <c r="O96" s="89">
        <f t="shared" si="27"/>
        <v>0</v>
      </c>
      <c r="P96" s="45"/>
      <c r="Q96" s="45">
        <v>20000</v>
      </c>
      <c r="R96" s="42">
        <f t="shared" si="28"/>
        <v>20000</v>
      </c>
    </row>
    <row r="97" spans="1:18" ht="12.75">
      <c r="A97" s="110"/>
      <c r="B97" s="114" t="s">
        <v>93</v>
      </c>
      <c r="C97" s="38"/>
      <c r="D97" s="8"/>
      <c r="E97" s="8"/>
      <c r="F97" s="8"/>
      <c r="G97" s="8"/>
      <c r="H97" s="5">
        <f aca="true" t="shared" si="29" ref="H97:H105">G97-D97</f>
        <v>0</v>
      </c>
      <c r="I97" s="8"/>
      <c r="J97" s="112"/>
      <c r="K97" s="8"/>
      <c r="L97" s="8"/>
      <c r="M97" s="92"/>
      <c r="N97" s="113">
        <v>480000</v>
      </c>
      <c r="O97" s="89">
        <f t="shared" si="27"/>
        <v>480000</v>
      </c>
      <c r="P97" s="45"/>
      <c r="Q97" s="45">
        <v>40000</v>
      </c>
      <c r="R97" s="42">
        <f t="shared" si="28"/>
        <v>40000</v>
      </c>
    </row>
    <row r="98" spans="1:18" ht="12.75">
      <c r="A98" s="110"/>
      <c r="B98" s="114" t="s">
        <v>106</v>
      </c>
      <c r="C98" s="38"/>
      <c r="D98" s="8"/>
      <c r="E98" s="8"/>
      <c r="F98" s="8"/>
      <c r="G98" s="8"/>
      <c r="H98" s="5">
        <f t="shared" si="29"/>
        <v>0</v>
      </c>
      <c r="I98" s="8"/>
      <c r="J98" s="112"/>
      <c r="K98" s="8"/>
      <c r="L98" s="8"/>
      <c r="M98" s="92"/>
      <c r="N98" s="113">
        <v>20000</v>
      </c>
      <c r="O98" s="89">
        <f t="shared" si="27"/>
        <v>20000</v>
      </c>
      <c r="P98" s="45"/>
      <c r="Q98" s="119">
        <v>23000</v>
      </c>
      <c r="R98" s="42">
        <f t="shared" si="28"/>
        <v>23000</v>
      </c>
    </row>
    <row r="99" spans="1:18" ht="12.75">
      <c r="A99" s="110"/>
      <c r="B99" s="114" t="s">
        <v>105</v>
      </c>
      <c r="C99" s="38"/>
      <c r="D99" s="8"/>
      <c r="E99" s="8"/>
      <c r="F99" s="8"/>
      <c r="G99" s="8"/>
      <c r="H99" s="5">
        <f t="shared" si="29"/>
        <v>0</v>
      </c>
      <c r="I99" s="8"/>
      <c r="J99" s="112"/>
      <c r="K99" s="8"/>
      <c r="L99" s="8"/>
      <c r="M99" s="92"/>
      <c r="N99" s="113">
        <v>454000</v>
      </c>
      <c r="O99" s="89">
        <f t="shared" si="27"/>
        <v>454000</v>
      </c>
      <c r="P99" s="45"/>
      <c r="Q99" s="45"/>
      <c r="R99" s="42">
        <f t="shared" si="28"/>
        <v>0</v>
      </c>
    </row>
    <row r="100" spans="1:18" ht="12.75">
      <c r="A100" s="110"/>
      <c r="B100" s="114" t="s">
        <v>75</v>
      </c>
      <c r="C100" s="38">
        <f t="shared" si="19"/>
        <v>0</v>
      </c>
      <c r="D100" s="8"/>
      <c r="E100" s="8"/>
      <c r="F100" s="8"/>
      <c r="G100" s="8"/>
      <c r="H100" s="5">
        <f t="shared" si="29"/>
        <v>0</v>
      </c>
      <c r="I100" s="8"/>
      <c r="J100" s="112"/>
      <c r="K100" s="8">
        <f aca="true" t="shared" si="30" ref="K100:K105">G100-D100-I100</f>
        <v>0</v>
      </c>
      <c r="L100" s="8">
        <f aca="true" t="shared" si="31" ref="L100:L105">G100-J100</f>
        <v>0</v>
      </c>
      <c r="M100" s="92"/>
      <c r="N100" s="92"/>
      <c r="O100" s="89">
        <f t="shared" si="27"/>
        <v>0</v>
      </c>
      <c r="P100" s="45"/>
      <c r="Q100" s="45"/>
      <c r="R100" s="42">
        <f t="shared" si="28"/>
        <v>0</v>
      </c>
    </row>
    <row r="101" spans="1:18" ht="12.75">
      <c r="A101" s="110"/>
      <c r="B101" s="114" t="s">
        <v>63</v>
      </c>
      <c r="C101" s="38">
        <f t="shared" si="19"/>
        <v>0</v>
      </c>
      <c r="D101" s="8"/>
      <c r="E101" s="8"/>
      <c r="F101" s="8"/>
      <c r="G101" s="8"/>
      <c r="H101" s="5">
        <f t="shared" si="29"/>
        <v>0</v>
      </c>
      <c r="I101" s="8"/>
      <c r="J101" s="112"/>
      <c r="K101" s="8">
        <f t="shared" si="30"/>
        <v>0</v>
      </c>
      <c r="L101" s="8">
        <f t="shared" si="31"/>
        <v>0</v>
      </c>
      <c r="M101" s="92"/>
      <c r="N101" s="92"/>
      <c r="O101" s="89">
        <f t="shared" si="27"/>
        <v>0</v>
      </c>
      <c r="P101" s="45"/>
      <c r="Q101" s="45"/>
      <c r="R101" s="42">
        <f t="shared" si="28"/>
        <v>0</v>
      </c>
    </row>
    <row r="102" spans="1:18" ht="12.75">
      <c r="A102" s="110"/>
      <c r="B102" s="114" t="s">
        <v>114</v>
      </c>
      <c r="C102" s="38">
        <f t="shared" si="19"/>
        <v>0</v>
      </c>
      <c r="D102" s="8"/>
      <c r="E102" s="8"/>
      <c r="F102" s="8"/>
      <c r="G102" s="8"/>
      <c r="H102" s="5">
        <f t="shared" si="29"/>
        <v>0</v>
      </c>
      <c r="I102" s="8"/>
      <c r="J102" s="112"/>
      <c r="K102" s="8">
        <f t="shared" si="30"/>
        <v>0</v>
      </c>
      <c r="L102" s="8">
        <f t="shared" si="31"/>
        <v>0</v>
      </c>
      <c r="M102" s="92"/>
      <c r="N102" s="92"/>
      <c r="O102" s="89">
        <f t="shared" si="27"/>
        <v>0</v>
      </c>
      <c r="P102" s="45"/>
      <c r="Q102" s="45">
        <v>69000</v>
      </c>
      <c r="R102" s="42">
        <f t="shared" si="28"/>
        <v>69000</v>
      </c>
    </row>
    <row r="103" spans="1:18" ht="13.5" thickBot="1">
      <c r="A103" s="31"/>
      <c r="B103" s="118" t="s">
        <v>80</v>
      </c>
      <c r="C103" s="69">
        <f t="shared" si="19"/>
        <v>0</v>
      </c>
      <c r="D103" s="7"/>
      <c r="E103" s="7"/>
      <c r="F103" s="7"/>
      <c r="G103" s="7"/>
      <c r="H103" s="107">
        <f t="shared" si="29"/>
        <v>0</v>
      </c>
      <c r="I103" s="7"/>
      <c r="J103" s="29"/>
      <c r="K103" s="7">
        <f t="shared" si="30"/>
        <v>0</v>
      </c>
      <c r="L103" s="7">
        <f t="shared" si="31"/>
        <v>0</v>
      </c>
      <c r="M103" s="94"/>
      <c r="N103" s="94"/>
      <c r="O103" s="96">
        <f t="shared" si="27"/>
        <v>0</v>
      </c>
      <c r="P103" s="47"/>
      <c r="Q103" s="47"/>
      <c r="R103" s="55">
        <f t="shared" si="28"/>
        <v>0</v>
      </c>
    </row>
    <row r="104" spans="1:18" ht="27.75" customHeight="1" thickBot="1">
      <c r="A104" s="74">
        <v>341</v>
      </c>
      <c r="B104" s="75" t="s">
        <v>122</v>
      </c>
      <c r="C104" s="66"/>
      <c r="D104" s="23"/>
      <c r="E104" s="23"/>
      <c r="F104" s="23"/>
      <c r="G104" s="23"/>
      <c r="H104" s="108">
        <f t="shared" si="29"/>
        <v>0</v>
      </c>
      <c r="I104" s="23"/>
      <c r="J104" s="67"/>
      <c r="K104" s="7">
        <f t="shared" si="30"/>
        <v>0</v>
      </c>
      <c r="L104" s="106">
        <f t="shared" si="31"/>
        <v>0</v>
      </c>
      <c r="M104" s="95"/>
      <c r="N104" s="101">
        <v>6336</v>
      </c>
      <c r="O104" s="99">
        <f t="shared" si="27"/>
        <v>6336</v>
      </c>
      <c r="P104" s="48"/>
      <c r="Q104" s="48">
        <v>15000</v>
      </c>
      <c r="R104" s="68">
        <f t="shared" si="28"/>
        <v>15000</v>
      </c>
    </row>
    <row r="105" spans="1:18" ht="27.75" customHeight="1" thickBot="1">
      <c r="A105" s="74">
        <v>344</v>
      </c>
      <c r="B105" s="75" t="s">
        <v>121</v>
      </c>
      <c r="C105" s="66">
        <f>D105+E105+F105</f>
        <v>0</v>
      </c>
      <c r="D105" s="23"/>
      <c r="E105" s="23"/>
      <c r="F105" s="23"/>
      <c r="G105" s="23"/>
      <c r="H105" s="108">
        <f t="shared" si="29"/>
        <v>0</v>
      </c>
      <c r="I105" s="23"/>
      <c r="J105" s="67"/>
      <c r="K105" s="23">
        <f t="shared" si="30"/>
        <v>0</v>
      </c>
      <c r="L105" s="23">
        <f t="shared" si="31"/>
        <v>0</v>
      </c>
      <c r="M105" s="95"/>
      <c r="N105" s="95"/>
      <c r="O105" s="99">
        <f t="shared" si="27"/>
        <v>0</v>
      </c>
      <c r="P105" s="48"/>
      <c r="Q105" s="48">
        <v>76000</v>
      </c>
      <c r="R105" s="68">
        <f t="shared" si="28"/>
        <v>76000</v>
      </c>
    </row>
    <row r="106" spans="1:18" ht="33" customHeight="1" thickBot="1">
      <c r="A106" s="72">
        <v>346</v>
      </c>
      <c r="B106" s="73" t="s">
        <v>120</v>
      </c>
      <c r="C106" s="48">
        <f>C107+C108+C109+C110+C111+C112+C113+C114+C115</f>
        <v>0</v>
      </c>
      <c r="D106" s="23">
        <f>D107+D108+D109+D110+D111+D112+D113+D114+D115</f>
        <v>0</v>
      </c>
      <c r="E106" s="23">
        <f aca="true" t="shared" si="32" ref="E106:R106">E107+E108+E109+E110+E111+E112+E113+E114+E115</f>
        <v>0</v>
      </c>
      <c r="F106" s="23">
        <f t="shared" si="32"/>
        <v>6515</v>
      </c>
      <c r="G106" s="23">
        <f t="shared" si="32"/>
        <v>0</v>
      </c>
      <c r="H106" s="23">
        <f t="shared" si="32"/>
        <v>0</v>
      </c>
      <c r="I106" s="23">
        <f t="shared" si="32"/>
        <v>0</v>
      </c>
      <c r="J106" s="23">
        <f t="shared" si="32"/>
        <v>0</v>
      </c>
      <c r="K106" s="23">
        <f t="shared" si="32"/>
        <v>0</v>
      </c>
      <c r="L106" s="23">
        <f t="shared" si="32"/>
        <v>0</v>
      </c>
      <c r="M106" s="95">
        <f t="shared" si="32"/>
        <v>0</v>
      </c>
      <c r="N106" s="95">
        <f t="shared" si="32"/>
        <v>65000</v>
      </c>
      <c r="O106" s="95">
        <f t="shared" si="32"/>
        <v>65000</v>
      </c>
      <c r="P106" s="48">
        <f t="shared" si="32"/>
        <v>0</v>
      </c>
      <c r="Q106" s="48">
        <f t="shared" si="32"/>
        <v>118500</v>
      </c>
      <c r="R106" s="48">
        <f t="shared" si="32"/>
        <v>118500</v>
      </c>
    </row>
    <row r="107" spans="1:18" ht="12.75" customHeight="1">
      <c r="A107" s="28">
        <v>346</v>
      </c>
      <c r="B107" s="59" t="s">
        <v>109</v>
      </c>
      <c r="C107" s="69"/>
      <c r="D107" s="7"/>
      <c r="E107" s="7"/>
      <c r="F107" s="7"/>
      <c r="G107" s="7"/>
      <c r="H107" s="107">
        <f aca="true" t="shared" si="33" ref="H107:H115">G107-D107</f>
        <v>0</v>
      </c>
      <c r="I107" s="7"/>
      <c r="J107" s="29"/>
      <c r="K107" s="7"/>
      <c r="L107" s="7"/>
      <c r="M107" s="94"/>
      <c r="N107" s="109">
        <v>15000</v>
      </c>
      <c r="O107" s="96">
        <f aca="true" t="shared" si="34" ref="O107:O115">N107-M107</f>
        <v>15000</v>
      </c>
      <c r="P107" s="47"/>
      <c r="Q107" s="47"/>
      <c r="R107" s="55">
        <f aca="true" t="shared" si="35" ref="R107:R115">Q107-P107</f>
        <v>0</v>
      </c>
    </row>
    <row r="108" spans="1:18" ht="12.75" customHeight="1">
      <c r="A108" s="110">
        <v>346</v>
      </c>
      <c r="B108" s="111" t="s">
        <v>94</v>
      </c>
      <c r="C108" s="38"/>
      <c r="D108" s="8"/>
      <c r="E108" s="8"/>
      <c r="F108" s="8"/>
      <c r="G108" s="8"/>
      <c r="H108" s="5">
        <f t="shared" si="33"/>
        <v>0</v>
      </c>
      <c r="I108" s="8"/>
      <c r="J108" s="112"/>
      <c r="K108" s="8"/>
      <c r="L108" s="8"/>
      <c r="M108" s="92"/>
      <c r="N108" s="92"/>
      <c r="O108" s="89">
        <f t="shared" si="34"/>
        <v>0</v>
      </c>
      <c r="P108" s="45"/>
      <c r="Q108" s="45"/>
      <c r="R108" s="42">
        <f t="shared" si="35"/>
        <v>0</v>
      </c>
    </row>
    <row r="109" spans="1:18" ht="12.75" customHeight="1">
      <c r="A109" s="110">
        <v>346</v>
      </c>
      <c r="B109" s="111" t="s">
        <v>35</v>
      </c>
      <c r="C109" s="38">
        <f t="shared" si="19"/>
        <v>0</v>
      </c>
      <c r="D109" s="8"/>
      <c r="E109" s="8"/>
      <c r="F109" s="8"/>
      <c r="G109" s="8"/>
      <c r="H109" s="5">
        <f t="shared" si="33"/>
        <v>0</v>
      </c>
      <c r="I109" s="8"/>
      <c r="J109" s="112"/>
      <c r="K109" s="8">
        <f aca="true" t="shared" si="36" ref="K109:K115">G109-D109-I109</f>
        <v>0</v>
      </c>
      <c r="L109" s="8">
        <f aca="true" t="shared" si="37" ref="L109:L115">G109-J109</f>
        <v>0</v>
      </c>
      <c r="M109" s="92"/>
      <c r="N109" s="92"/>
      <c r="O109" s="89">
        <f t="shared" si="34"/>
        <v>0</v>
      </c>
      <c r="P109" s="45"/>
      <c r="Q109" s="45">
        <v>20000</v>
      </c>
      <c r="R109" s="42">
        <f t="shared" si="35"/>
        <v>20000</v>
      </c>
    </row>
    <row r="110" spans="1:18" ht="12.75" customHeight="1">
      <c r="A110" s="110">
        <v>346</v>
      </c>
      <c r="B110" s="111" t="s">
        <v>116</v>
      </c>
      <c r="C110" s="38"/>
      <c r="D110" s="8"/>
      <c r="E110" s="8"/>
      <c r="F110" s="8"/>
      <c r="G110" s="8"/>
      <c r="H110" s="5">
        <f t="shared" si="33"/>
        <v>0</v>
      </c>
      <c r="I110" s="8"/>
      <c r="J110" s="112"/>
      <c r="K110" s="8"/>
      <c r="L110" s="8"/>
      <c r="M110" s="92"/>
      <c r="N110" s="92"/>
      <c r="O110" s="89">
        <f t="shared" si="34"/>
        <v>0</v>
      </c>
      <c r="P110" s="45"/>
      <c r="Q110" s="45">
        <v>20000</v>
      </c>
      <c r="R110" s="42">
        <f t="shared" si="35"/>
        <v>20000</v>
      </c>
    </row>
    <row r="111" spans="1:18" ht="15.75" customHeight="1">
      <c r="A111" s="110">
        <v>346</v>
      </c>
      <c r="B111" s="111" t="s">
        <v>64</v>
      </c>
      <c r="C111" s="38">
        <f t="shared" si="19"/>
        <v>0</v>
      </c>
      <c r="D111" s="8"/>
      <c r="E111" s="8"/>
      <c r="F111" s="8"/>
      <c r="G111" s="8"/>
      <c r="H111" s="5">
        <f t="shared" si="33"/>
        <v>0</v>
      </c>
      <c r="I111" s="8"/>
      <c r="J111" s="112"/>
      <c r="K111" s="8">
        <f t="shared" si="36"/>
        <v>0</v>
      </c>
      <c r="L111" s="8">
        <f t="shared" si="37"/>
        <v>0</v>
      </c>
      <c r="M111" s="92"/>
      <c r="N111" s="113">
        <v>15000</v>
      </c>
      <c r="O111" s="89">
        <f t="shared" si="34"/>
        <v>15000</v>
      </c>
      <c r="P111" s="45"/>
      <c r="Q111" s="45">
        <v>23500</v>
      </c>
      <c r="R111" s="42">
        <f t="shared" si="35"/>
        <v>23500</v>
      </c>
    </row>
    <row r="112" spans="1:18" ht="12.75" customHeight="1">
      <c r="A112" s="110">
        <v>346</v>
      </c>
      <c r="B112" s="114" t="s">
        <v>65</v>
      </c>
      <c r="C112" s="38">
        <f t="shared" si="19"/>
        <v>0</v>
      </c>
      <c r="D112" s="8"/>
      <c r="E112" s="8"/>
      <c r="F112" s="8"/>
      <c r="G112" s="8"/>
      <c r="H112" s="5">
        <f t="shared" si="33"/>
        <v>0</v>
      </c>
      <c r="I112" s="8"/>
      <c r="J112" s="112"/>
      <c r="K112" s="8">
        <f t="shared" si="36"/>
        <v>0</v>
      </c>
      <c r="L112" s="8">
        <f t="shared" si="37"/>
        <v>0</v>
      </c>
      <c r="M112" s="92"/>
      <c r="N112" s="92"/>
      <c r="O112" s="89">
        <f t="shared" si="34"/>
        <v>0</v>
      </c>
      <c r="P112" s="45"/>
      <c r="Q112" s="45">
        <v>10000</v>
      </c>
      <c r="R112" s="42">
        <f t="shared" si="35"/>
        <v>10000</v>
      </c>
    </row>
    <row r="113" spans="1:18" ht="12.75" customHeight="1">
      <c r="A113" s="115">
        <v>346</v>
      </c>
      <c r="B113" s="116" t="s">
        <v>110</v>
      </c>
      <c r="C113" s="38">
        <f t="shared" si="19"/>
        <v>0</v>
      </c>
      <c r="D113" s="8"/>
      <c r="E113" s="8"/>
      <c r="F113" s="8"/>
      <c r="G113" s="8"/>
      <c r="H113" s="5">
        <f t="shared" si="33"/>
        <v>0</v>
      </c>
      <c r="I113" s="8"/>
      <c r="J113" s="112"/>
      <c r="K113" s="8">
        <f t="shared" si="36"/>
        <v>0</v>
      </c>
      <c r="L113" s="8">
        <f t="shared" si="37"/>
        <v>0</v>
      </c>
      <c r="M113" s="92"/>
      <c r="N113" s="92">
        <v>15000</v>
      </c>
      <c r="O113" s="89">
        <f t="shared" si="34"/>
        <v>15000</v>
      </c>
      <c r="P113" s="45"/>
      <c r="Q113" s="45"/>
      <c r="R113" s="42">
        <f t="shared" si="35"/>
        <v>0</v>
      </c>
    </row>
    <row r="114" spans="1:18" ht="12.75" customHeight="1">
      <c r="A114" s="110">
        <v>346</v>
      </c>
      <c r="B114" s="111" t="s">
        <v>22</v>
      </c>
      <c r="C114" s="38">
        <f t="shared" si="19"/>
        <v>0</v>
      </c>
      <c r="D114" s="8"/>
      <c r="E114" s="8"/>
      <c r="F114" s="8"/>
      <c r="G114" s="8"/>
      <c r="H114" s="5">
        <f t="shared" si="33"/>
        <v>0</v>
      </c>
      <c r="I114" s="8"/>
      <c r="J114" s="112"/>
      <c r="K114" s="8">
        <f t="shared" si="36"/>
        <v>0</v>
      </c>
      <c r="L114" s="8">
        <f t="shared" si="37"/>
        <v>0</v>
      </c>
      <c r="M114" s="92"/>
      <c r="N114" s="113">
        <v>20000</v>
      </c>
      <c r="O114" s="89">
        <f t="shared" si="34"/>
        <v>20000</v>
      </c>
      <c r="P114" s="45"/>
      <c r="Q114" s="45">
        <v>15000</v>
      </c>
      <c r="R114" s="42">
        <f t="shared" si="35"/>
        <v>15000</v>
      </c>
    </row>
    <row r="115" spans="1:18" ht="12.75" customHeight="1" thickBot="1">
      <c r="A115" s="28">
        <v>346</v>
      </c>
      <c r="B115" s="59" t="s">
        <v>76</v>
      </c>
      <c r="C115" s="69"/>
      <c r="D115" s="7"/>
      <c r="E115" s="7"/>
      <c r="F115" s="7">
        <v>6515</v>
      </c>
      <c r="G115" s="7"/>
      <c r="H115" s="107">
        <f t="shared" si="33"/>
        <v>0</v>
      </c>
      <c r="I115" s="7"/>
      <c r="J115" s="29"/>
      <c r="K115" s="7">
        <f t="shared" si="36"/>
        <v>0</v>
      </c>
      <c r="L115" s="7">
        <f t="shared" si="37"/>
        <v>0</v>
      </c>
      <c r="M115" s="94"/>
      <c r="N115" s="94"/>
      <c r="O115" s="96">
        <f t="shared" si="34"/>
        <v>0</v>
      </c>
      <c r="P115" s="47"/>
      <c r="Q115" s="47">
        <v>30000</v>
      </c>
      <c r="R115" s="55">
        <f t="shared" si="35"/>
        <v>30000</v>
      </c>
    </row>
    <row r="116" spans="1:18" ht="39" customHeight="1" thickBot="1">
      <c r="A116" s="70">
        <v>349</v>
      </c>
      <c r="B116" s="71" t="s">
        <v>119</v>
      </c>
      <c r="C116" s="66">
        <f>C117+C118</f>
        <v>0</v>
      </c>
      <c r="D116" s="108">
        <f>D117+D118</f>
        <v>0</v>
      </c>
      <c r="E116" s="108">
        <f aca="true" t="shared" si="38" ref="E116:R116">E117+E118</f>
        <v>0</v>
      </c>
      <c r="F116" s="108">
        <f t="shared" si="38"/>
        <v>0</v>
      </c>
      <c r="G116" s="108">
        <f t="shared" si="38"/>
        <v>0</v>
      </c>
      <c r="H116" s="108">
        <f t="shared" si="38"/>
        <v>0</v>
      </c>
      <c r="I116" s="108">
        <f t="shared" si="38"/>
        <v>0</v>
      </c>
      <c r="J116" s="108">
        <f t="shared" si="38"/>
        <v>0</v>
      </c>
      <c r="K116" s="108">
        <f t="shared" si="38"/>
        <v>0</v>
      </c>
      <c r="L116" s="108">
        <f t="shared" si="38"/>
        <v>0</v>
      </c>
      <c r="M116" s="99">
        <f t="shared" si="38"/>
        <v>0</v>
      </c>
      <c r="N116" s="99">
        <f t="shared" si="38"/>
        <v>35000</v>
      </c>
      <c r="O116" s="99">
        <f t="shared" si="38"/>
        <v>35000</v>
      </c>
      <c r="P116" s="68">
        <f t="shared" si="38"/>
        <v>0</v>
      </c>
      <c r="Q116" s="68">
        <f t="shared" si="38"/>
        <v>0</v>
      </c>
      <c r="R116" s="68">
        <f t="shared" si="38"/>
        <v>0</v>
      </c>
    </row>
    <row r="117" spans="1:18" ht="13.5" thickBot="1">
      <c r="A117" s="28">
        <v>349</v>
      </c>
      <c r="B117" s="62" t="s">
        <v>104</v>
      </c>
      <c r="C117" s="65"/>
      <c r="D117" s="7"/>
      <c r="E117" s="7"/>
      <c r="F117" s="7"/>
      <c r="G117" s="7"/>
      <c r="H117" s="107">
        <f>G117-D117</f>
        <v>0</v>
      </c>
      <c r="I117" s="6"/>
      <c r="J117" s="29"/>
      <c r="K117" s="4"/>
      <c r="L117" s="4"/>
      <c r="M117" s="94"/>
      <c r="N117" s="94">
        <v>5000</v>
      </c>
      <c r="O117" s="96">
        <f>N117-M117</f>
        <v>5000</v>
      </c>
      <c r="P117" s="47"/>
      <c r="Q117" s="47"/>
      <c r="R117" s="55">
        <f>Q117-P117</f>
        <v>0</v>
      </c>
    </row>
    <row r="118" spans="1:18" ht="12.75" customHeight="1" thickBot="1">
      <c r="A118" s="16">
        <v>349</v>
      </c>
      <c r="B118" s="17" t="s">
        <v>108</v>
      </c>
      <c r="C118" s="38"/>
      <c r="D118" s="10"/>
      <c r="E118" s="10"/>
      <c r="F118" s="10"/>
      <c r="G118" s="10"/>
      <c r="H118" s="104">
        <f>G118-D118</f>
        <v>0</v>
      </c>
      <c r="I118" s="4"/>
      <c r="J118" s="11"/>
      <c r="K118" s="4"/>
      <c r="L118" s="10"/>
      <c r="M118" s="91"/>
      <c r="N118" s="91">
        <v>30000</v>
      </c>
      <c r="O118" s="88">
        <f>N118-M118</f>
        <v>30000</v>
      </c>
      <c r="P118" s="44"/>
      <c r="Q118" s="44"/>
      <c r="R118" s="41">
        <f>Q118-P118</f>
        <v>0</v>
      </c>
    </row>
    <row r="119" spans="1:18" ht="16.5" customHeight="1" thickBot="1">
      <c r="A119" s="2"/>
      <c r="B119" s="20" t="s">
        <v>14</v>
      </c>
      <c r="C119" s="52">
        <f>C104+C94+C87+C83+C51+C24+C19+C15+C11+C10+C6+C5+C116+C106+C105++C86+C81</f>
        <v>0</v>
      </c>
      <c r="D119" s="23">
        <f>D104+D94+D87+D83+D51+D24+D19+D15+D11+D10+D6+D5+D116+D106+D105++D86+D81</f>
        <v>0</v>
      </c>
      <c r="E119" s="23">
        <f>E104+E94+E87+E83+E51+E24+E19+E15+E11+E10+E6+E5</f>
        <v>0</v>
      </c>
      <c r="F119" s="23">
        <f>F104+F94+F87+F83+F51+F24+F19+F15+F11+F10+F6+F5</f>
        <v>0</v>
      </c>
      <c r="G119" s="23">
        <f>G104+G94+G87+G83+G51+G24+G19+G15+G11+G10+G6+G5+G116+G106+G105++G86+G81</f>
        <v>7527980.1</v>
      </c>
      <c r="H119" s="23">
        <f aca="true" t="shared" si="39" ref="H119:R119">H104+H94+H87+H83+H51+H24+H19+H15+H11+H10+H6+H5+H116+H106+H105++H86+H81</f>
        <v>7527980.1</v>
      </c>
      <c r="I119" s="23">
        <f t="shared" si="39"/>
        <v>0</v>
      </c>
      <c r="J119" s="23">
        <f t="shared" si="39"/>
        <v>0</v>
      </c>
      <c r="K119" s="23">
        <f t="shared" si="39"/>
        <v>7314680.1</v>
      </c>
      <c r="L119" s="23">
        <f t="shared" si="39"/>
        <v>7319680.1</v>
      </c>
      <c r="M119" s="95">
        <f t="shared" si="39"/>
        <v>0</v>
      </c>
      <c r="N119" s="95">
        <f t="shared" si="39"/>
        <v>36479457</v>
      </c>
      <c r="O119" s="95">
        <f t="shared" si="39"/>
        <v>36479457</v>
      </c>
      <c r="P119" s="48">
        <f t="shared" si="39"/>
        <v>0</v>
      </c>
      <c r="Q119" s="48">
        <f t="shared" si="39"/>
        <v>661700</v>
      </c>
      <c r="R119" s="48">
        <f t="shared" si="39"/>
        <v>661700</v>
      </c>
    </row>
    <row r="120" spans="1:18" s="27" customFormat="1" ht="12.75">
      <c r="A120" s="24"/>
      <c r="B120" s="25"/>
      <c r="C120" s="25"/>
      <c r="D120" s="26"/>
      <c r="E120" s="26"/>
      <c r="F120" s="26"/>
      <c r="G120" s="53"/>
      <c r="H120" s="26"/>
      <c r="I120" s="26"/>
      <c r="J120" s="26"/>
      <c r="K120" s="26"/>
      <c r="L120" s="26"/>
      <c r="M120" s="39"/>
      <c r="N120" s="53"/>
      <c r="O120" s="39"/>
      <c r="P120" s="26"/>
      <c r="Q120" s="53"/>
      <c r="R120" s="26"/>
    </row>
    <row r="122" ht="12.75">
      <c r="G122" s="51">
        <v>7527980.1</v>
      </c>
    </row>
  </sheetData>
  <sheetProtection/>
  <mergeCells count="16">
    <mergeCell ref="A1:R1"/>
    <mergeCell ref="B2:B4"/>
    <mergeCell ref="D2:L2"/>
    <mergeCell ref="M2:O2"/>
    <mergeCell ref="P2:R2"/>
    <mergeCell ref="D3:D4"/>
    <mergeCell ref="G3:G4"/>
    <mergeCell ref="H3:H4"/>
    <mergeCell ref="I3:I4"/>
    <mergeCell ref="J3:J4"/>
    <mergeCell ref="K3:K4"/>
    <mergeCell ref="L3:L4"/>
    <mergeCell ref="N3:N4"/>
    <mergeCell ref="O3:O4"/>
    <mergeCell ref="Q3:Q4"/>
    <mergeCell ref="R3:R4"/>
  </mergeCells>
  <printOptions horizontalCentered="1"/>
  <pageMargins left="0.15748031496062992" right="0.2362204724409449" top="0.2362204724409449" bottom="0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1"/>
  <sheetViews>
    <sheetView zoomScale="115" zoomScaleNormal="115" zoomScalePageLayoutView="0" workbookViewId="0" topLeftCell="A142">
      <selection activeCell="A97" sqref="A1:IV16384"/>
    </sheetView>
  </sheetViews>
  <sheetFormatPr defaultColWidth="9.00390625" defaultRowHeight="12.75"/>
  <cols>
    <col min="1" max="1" width="4.25390625" style="1" customWidth="1"/>
    <col min="2" max="2" width="39.625" style="1" customWidth="1"/>
    <col min="3" max="3" width="13.875" style="1" hidden="1" customWidth="1"/>
    <col min="4" max="4" width="7.625" style="1" customWidth="1"/>
    <col min="5" max="5" width="14.375" style="51" customWidth="1"/>
    <col min="6" max="6" width="13.125" style="1" customWidth="1"/>
    <col min="7" max="7" width="13.25390625" style="1" hidden="1" customWidth="1"/>
    <col min="8" max="8" width="13.00390625" style="1" hidden="1" customWidth="1"/>
    <col min="9" max="9" width="17.375" style="1" hidden="1" customWidth="1"/>
    <col min="10" max="10" width="16.75390625" style="1" hidden="1" customWidth="1"/>
    <col min="11" max="11" width="8.125" style="1" customWidth="1"/>
    <col min="12" max="12" width="15.75390625" style="51" customWidth="1"/>
    <col min="13" max="13" width="13.75390625" style="1" customWidth="1"/>
    <col min="14" max="14" width="7.875" style="1" customWidth="1"/>
    <col min="15" max="15" width="13.125" style="51" customWidth="1"/>
    <col min="16" max="16" width="12.00390625" style="1" customWidth="1"/>
    <col min="17" max="18" width="9.125" style="1" customWidth="1"/>
    <col min="19" max="19" width="10.00390625" style="1" bestFit="1" customWidth="1"/>
    <col min="20" max="16384" width="9.125" style="1" customWidth="1"/>
  </cols>
  <sheetData>
    <row r="1" spans="1:16" ht="16.5" customHeight="1">
      <c r="A1" s="175"/>
      <c r="B1" s="561" t="s">
        <v>0</v>
      </c>
      <c r="C1" s="562" t="s">
        <v>99</v>
      </c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</row>
    <row r="2" spans="1:16" ht="16.5" customHeight="1">
      <c r="A2" s="175"/>
      <c r="B2" s="561"/>
      <c r="C2" s="176"/>
      <c r="D2" s="562"/>
      <c r="E2" s="562"/>
      <c r="F2" s="562"/>
      <c r="G2" s="562"/>
      <c r="H2" s="562"/>
      <c r="I2" s="562"/>
      <c r="J2" s="562"/>
      <c r="K2" s="176"/>
      <c r="L2" s="177"/>
      <c r="M2" s="176"/>
      <c r="N2" s="176"/>
      <c r="O2" s="177"/>
      <c r="P2" s="176"/>
    </row>
    <row r="3" spans="1:16" ht="16.5" customHeight="1">
      <c r="A3" s="175"/>
      <c r="B3" s="561"/>
      <c r="C3" s="176" t="s">
        <v>127</v>
      </c>
      <c r="D3" s="562" t="s">
        <v>85</v>
      </c>
      <c r="E3" s="562"/>
      <c r="F3" s="562"/>
      <c r="G3" s="562"/>
      <c r="H3" s="562"/>
      <c r="I3" s="562"/>
      <c r="J3" s="562"/>
      <c r="K3" s="563" t="s">
        <v>86</v>
      </c>
      <c r="L3" s="563"/>
      <c r="M3" s="563"/>
      <c r="N3" s="564" t="s">
        <v>87</v>
      </c>
      <c r="O3" s="564"/>
      <c r="P3" s="564"/>
    </row>
    <row r="4" spans="1:16" ht="15.75" customHeight="1">
      <c r="A4" s="175"/>
      <c r="B4" s="561"/>
      <c r="C4" s="565" t="s">
        <v>128</v>
      </c>
      <c r="D4" s="178" t="s">
        <v>129</v>
      </c>
      <c r="E4" s="562" t="s">
        <v>130</v>
      </c>
      <c r="F4" s="565" t="s">
        <v>131</v>
      </c>
      <c r="G4" s="562" t="s">
        <v>132</v>
      </c>
      <c r="H4" s="562" t="s">
        <v>52</v>
      </c>
      <c r="I4" s="565" t="s">
        <v>53</v>
      </c>
      <c r="J4" s="565" t="s">
        <v>54</v>
      </c>
      <c r="K4" s="179" t="s">
        <v>129</v>
      </c>
      <c r="L4" s="567" t="s">
        <v>130</v>
      </c>
      <c r="M4" s="568" t="s">
        <v>131</v>
      </c>
      <c r="N4" s="180" t="s">
        <v>129</v>
      </c>
      <c r="O4" s="564" t="s">
        <v>130</v>
      </c>
      <c r="P4" s="566" t="s">
        <v>131</v>
      </c>
    </row>
    <row r="5" spans="1:16" ht="33.75" customHeight="1">
      <c r="A5" s="175"/>
      <c r="B5" s="561"/>
      <c r="C5" s="565"/>
      <c r="D5" s="178" t="s">
        <v>133</v>
      </c>
      <c r="E5" s="562"/>
      <c r="F5" s="565"/>
      <c r="G5" s="562"/>
      <c r="H5" s="562"/>
      <c r="I5" s="565"/>
      <c r="J5" s="565"/>
      <c r="K5" s="179" t="s">
        <v>86</v>
      </c>
      <c r="L5" s="567"/>
      <c r="M5" s="568"/>
      <c r="N5" s="180" t="s">
        <v>87</v>
      </c>
      <c r="O5" s="564"/>
      <c r="P5" s="566"/>
    </row>
    <row r="6" spans="1:17" ht="16.5" customHeight="1">
      <c r="A6" s="175">
        <v>211</v>
      </c>
      <c r="B6" s="181" t="s">
        <v>27</v>
      </c>
      <c r="C6" s="182"/>
      <c r="D6" s="182"/>
      <c r="E6" s="182"/>
      <c r="F6" s="183">
        <f aca="true" t="shared" si="0" ref="F6:F13">E6-D6</f>
        <v>0</v>
      </c>
      <c r="G6" s="182"/>
      <c r="H6" s="182"/>
      <c r="I6" s="182"/>
      <c r="J6" s="182"/>
      <c r="K6" s="184"/>
      <c r="L6" s="185">
        <v>28400000</v>
      </c>
      <c r="M6" s="184">
        <f>L6-K6</f>
        <v>28400000</v>
      </c>
      <c r="N6" s="186"/>
      <c r="O6" s="187">
        <v>85500</v>
      </c>
      <c r="P6" s="188">
        <f>O6-N6</f>
        <v>85500</v>
      </c>
      <c r="Q6" s="1">
        <f>L6/12/1.3</f>
        <v>1820512.8205128203</v>
      </c>
    </row>
    <row r="7" spans="1:16" ht="15.75">
      <c r="A7" s="175">
        <v>212</v>
      </c>
      <c r="B7" s="189" t="s">
        <v>3</v>
      </c>
      <c r="C7" s="190">
        <f>SUM(C8:C10)</f>
        <v>0</v>
      </c>
      <c r="D7" s="190">
        <f>SUM(D8:D10)</f>
        <v>0</v>
      </c>
      <c r="E7" s="190">
        <f aca="true" t="shared" si="1" ref="E7:O7">SUM(E8:E10)</f>
        <v>0</v>
      </c>
      <c r="F7" s="190">
        <f t="shared" si="1"/>
        <v>0</v>
      </c>
      <c r="G7" s="190">
        <f t="shared" si="1"/>
        <v>0</v>
      </c>
      <c r="H7" s="190">
        <f t="shared" si="1"/>
        <v>0</v>
      </c>
      <c r="I7" s="190">
        <f t="shared" si="1"/>
        <v>0</v>
      </c>
      <c r="J7" s="190">
        <f t="shared" si="1"/>
        <v>0</v>
      </c>
      <c r="K7" s="191">
        <f t="shared" si="1"/>
        <v>0</v>
      </c>
      <c r="L7" s="191">
        <f t="shared" si="1"/>
        <v>0</v>
      </c>
      <c r="M7" s="191">
        <f t="shared" si="1"/>
        <v>0</v>
      </c>
      <c r="N7" s="188">
        <f t="shared" si="1"/>
        <v>0</v>
      </c>
      <c r="O7" s="188">
        <f t="shared" si="1"/>
        <v>0</v>
      </c>
      <c r="P7" s="188">
        <f aca="true" t="shared" si="2" ref="P7:P72">O7-N7</f>
        <v>0</v>
      </c>
    </row>
    <row r="8" spans="1:16" ht="12.75">
      <c r="A8" s="192"/>
      <c r="B8" s="193"/>
      <c r="C8" s="194"/>
      <c r="D8" s="194"/>
      <c r="E8" s="194"/>
      <c r="F8" s="183">
        <f t="shared" si="0"/>
        <v>0</v>
      </c>
      <c r="G8" s="194"/>
      <c r="H8" s="194"/>
      <c r="I8" s="194"/>
      <c r="J8" s="194"/>
      <c r="K8" s="195"/>
      <c r="L8" s="195"/>
      <c r="M8" s="184">
        <f aca="true" t="shared" si="3" ref="M8:M81">L8-K8</f>
        <v>0</v>
      </c>
      <c r="N8" s="196"/>
      <c r="O8" s="197"/>
      <c r="P8" s="188">
        <f t="shared" si="2"/>
        <v>0</v>
      </c>
    </row>
    <row r="9" spans="1:16" ht="12.75">
      <c r="A9" s="192"/>
      <c r="B9" s="193" t="s">
        <v>15</v>
      </c>
      <c r="C9" s="194"/>
      <c r="D9" s="194"/>
      <c r="E9" s="194"/>
      <c r="F9" s="183">
        <f t="shared" si="0"/>
        <v>0</v>
      </c>
      <c r="G9" s="194"/>
      <c r="H9" s="194"/>
      <c r="I9" s="194"/>
      <c r="J9" s="194"/>
      <c r="K9" s="195"/>
      <c r="L9" s="195"/>
      <c r="M9" s="184">
        <f t="shared" si="3"/>
        <v>0</v>
      </c>
      <c r="N9" s="196"/>
      <c r="O9" s="197"/>
      <c r="P9" s="188">
        <f t="shared" si="2"/>
        <v>0</v>
      </c>
    </row>
    <row r="10" spans="1:16" ht="12.75">
      <c r="A10" s="192"/>
      <c r="B10" s="198"/>
      <c r="C10" s="199"/>
      <c r="D10" s="199"/>
      <c r="E10" s="199"/>
      <c r="F10" s="183">
        <f t="shared" si="0"/>
        <v>0</v>
      </c>
      <c r="G10" s="199"/>
      <c r="H10" s="199"/>
      <c r="I10" s="199"/>
      <c r="J10" s="199"/>
      <c r="K10" s="200"/>
      <c r="L10" s="200"/>
      <c r="M10" s="184">
        <f t="shared" si="3"/>
        <v>0</v>
      </c>
      <c r="N10" s="201"/>
      <c r="O10" s="197"/>
      <c r="P10" s="188">
        <f t="shared" si="2"/>
        <v>0</v>
      </c>
    </row>
    <row r="11" spans="1:16" ht="15.75">
      <c r="A11" s="175">
        <v>213</v>
      </c>
      <c r="B11" s="189" t="s">
        <v>28</v>
      </c>
      <c r="C11" s="190"/>
      <c r="D11" s="190"/>
      <c r="E11" s="190"/>
      <c r="F11" s="183">
        <f t="shared" si="0"/>
        <v>0</v>
      </c>
      <c r="G11" s="190"/>
      <c r="H11" s="190"/>
      <c r="I11" s="190"/>
      <c r="J11" s="190"/>
      <c r="K11" s="191"/>
      <c r="L11" s="185">
        <f>8576800-4000</f>
        <v>8572800</v>
      </c>
      <c r="M11" s="184">
        <f t="shared" si="3"/>
        <v>8572800</v>
      </c>
      <c r="N11" s="188"/>
      <c r="O11" s="187">
        <v>26000</v>
      </c>
      <c r="P11" s="188">
        <f t="shared" si="2"/>
        <v>26000</v>
      </c>
    </row>
    <row r="12" spans="1:16" ht="15.75">
      <c r="A12" s="175">
        <v>221</v>
      </c>
      <c r="B12" s="189" t="s">
        <v>1</v>
      </c>
      <c r="C12" s="190">
        <f aca="true" t="shared" si="4" ref="C12:O12">SUM(C13:C16)</f>
        <v>0</v>
      </c>
      <c r="D12" s="190">
        <f t="shared" si="4"/>
        <v>0</v>
      </c>
      <c r="E12" s="190">
        <f t="shared" si="4"/>
        <v>11040</v>
      </c>
      <c r="F12" s="190">
        <f t="shared" si="4"/>
        <v>11040</v>
      </c>
      <c r="G12" s="190">
        <f t="shared" si="4"/>
        <v>0</v>
      </c>
      <c r="H12" s="190">
        <f t="shared" si="4"/>
        <v>0</v>
      </c>
      <c r="I12" s="190">
        <f t="shared" si="4"/>
        <v>0</v>
      </c>
      <c r="J12" s="190">
        <f t="shared" si="4"/>
        <v>0</v>
      </c>
      <c r="K12" s="191">
        <f t="shared" si="4"/>
        <v>0</v>
      </c>
      <c r="L12" s="191">
        <f t="shared" si="4"/>
        <v>30400</v>
      </c>
      <c r="M12" s="184">
        <f t="shared" si="3"/>
        <v>30400</v>
      </c>
      <c r="N12" s="188">
        <f t="shared" si="4"/>
        <v>0</v>
      </c>
      <c r="O12" s="188">
        <f t="shared" si="4"/>
        <v>6000</v>
      </c>
      <c r="P12" s="188">
        <f t="shared" si="2"/>
        <v>6000</v>
      </c>
    </row>
    <row r="13" spans="1:16" ht="12.75">
      <c r="A13" s="202"/>
      <c r="B13" s="193" t="s">
        <v>29</v>
      </c>
      <c r="C13" s="183">
        <f>D13+K13+N13</f>
        <v>0</v>
      </c>
      <c r="D13" s="183"/>
      <c r="E13" s="183">
        <v>11040</v>
      </c>
      <c r="F13" s="183">
        <f t="shared" si="0"/>
        <v>11040</v>
      </c>
      <c r="G13" s="183"/>
      <c r="H13" s="183"/>
      <c r="I13" s="183"/>
      <c r="J13" s="183"/>
      <c r="K13" s="203"/>
      <c r="L13" s="203"/>
      <c r="M13" s="184">
        <f t="shared" si="3"/>
        <v>0</v>
      </c>
      <c r="N13" s="204"/>
      <c r="O13" s="205">
        <v>6000</v>
      </c>
      <c r="P13" s="188">
        <f t="shared" si="2"/>
        <v>6000</v>
      </c>
    </row>
    <row r="14" spans="1:16" ht="12.75">
      <c r="A14" s="192"/>
      <c r="B14" s="193" t="s">
        <v>21</v>
      </c>
      <c r="C14" s="183"/>
      <c r="D14" s="183"/>
      <c r="E14" s="183"/>
      <c r="F14" s="183">
        <f>E14-D14</f>
        <v>0</v>
      </c>
      <c r="G14" s="183"/>
      <c r="H14" s="183"/>
      <c r="I14" s="183"/>
      <c r="J14" s="183"/>
      <c r="K14" s="203"/>
      <c r="L14" s="210">
        <v>30400</v>
      </c>
      <c r="M14" s="184">
        <f t="shared" si="3"/>
        <v>30400</v>
      </c>
      <c r="N14" s="204"/>
      <c r="O14" s="187"/>
      <c r="P14" s="188">
        <f t="shared" si="2"/>
        <v>0</v>
      </c>
    </row>
    <row r="15" spans="1:16" ht="12.75">
      <c r="A15" s="192"/>
      <c r="B15" s="193" t="s">
        <v>134</v>
      </c>
      <c r="C15" s="183"/>
      <c r="D15" s="183"/>
      <c r="E15" s="183"/>
      <c r="F15" s="183"/>
      <c r="G15" s="183"/>
      <c r="H15" s="183"/>
      <c r="I15" s="183"/>
      <c r="J15" s="183"/>
      <c r="K15" s="203"/>
      <c r="L15" s="206"/>
      <c r="M15" s="184"/>
      <c r="N15" s="204"/>
      <c r="O15" s="204"/>
      <c r="P15" s="188"/>
    </row>
    <row r="16" spans="1:16" ht="12.75">
      <c r="A16" s="193"/>
      <c r="B16" s="207" t="s">
        <v>81</v>
      </c>
      <c r="C16" s="183"/>
      <c r="D16" s="183"/>
      <c r="E16" s="183"/>
      <c r="F16" s="183">
        <f aca="true" t="shared" si="5" ref="F16:F91">E16-D16</f>
        <v>0</v>
      </c>
      <c r="G16" s="183"/>
      <c r="H16" s="183"/>
      <c r="I16" s="183"/>
      <c r="J16" s="183"/>
      <c r="K16" s="203"/>
      <c r="L16" s="203"/>
      <c r="M16" s="184">
        <f t="shared" si="3"/>
        <v>0</v>
      </c>
      <c r="N16" s="204"/>
      <c r="O16" s="204"/>
      <c r="P16" s="188">
        <f t="shared" si="2"/>
        <v>0</v>
      </c>
    </row>
    <row r="17" spans="1:19" ht="15.75">
      <c r="A17" s="175">
        <v>222</v>
      </c>
      <c r="B17" s="189" t="s">
        <v>4</v>
      </c>
      <c r="C17" s="183">
        <f>SUM(C18:C20)</f>
        <v>0</v>
      </c>
      <c r="D17" s="183">
        <f aca="true" t="shared" si="6" ref="D17:O17">SUM(D18:D20)</f>
        <v>0</v>
      </c>
      <c r="E17" s="183">
        <f t="shared" si="6"/>
        <v>22000</v>
      </c>
      <c r="F17" s="183">
        <f t="shared" si="5"/>
        <v>22000</v>
      </c>
      <c r="G17" s="183">
        <f t="shared" si="6"/>
        <v>0</v>
      </c>
      <c r="H17" s="183">
        <f t="shared" si="6"/>
        <v>0</v>
      </c>
      <c r="I17" s="183">
        <f t="shared" si="6"/>
        <v>0</v>
      </c>
      <c r="J17" s="183">
        <f t="shared" si="6"/>
        <v>0</v>
      </c>
      <c r="K17" s="203">
        <f t="shared" si="6"/>
        <v>0</v>
      </c>
      <c r="L17" s="203">
        <f t="shared" si="6"/>
        <v>4000</v>
      </c>
      <c r="M17" s="184">
        <f t="shared" si="3"/>
        <v>4000</v>
      </c>
      <c r="N17" s="204">
        <f t="shared" si="6"/>
        <v>0</v>
      </c>
      <c r="O17" s="204">
        <f t="shared" si="6"/>
        <v>0</v>
      </c>
      <c r="P17" s="188">
        <f t="shared" si="2"/>
        <v>0</v>
      </c>
      <c r="S17" s="208"/>
    </row>
    <row r="18" spans="1:16" ht="12.75">
      <c r="A18" s="192"/>
      <c r="B18" s="193" t="s">
        <v>50</v>
      </c>
      <c r="C18" s="183">
        <f>D18+K18+N18</f>
        <v>0</v>
      </c>
      <c r="D18" s="183"/>
      <c r="E18" s="183">
        <v>22000</v>
      </c>
      <c r="F18" s="183">
        <f t="shared" si="5"/>
        <v>22000</v>
      </c>
      <c r="G18" s="183"/>
      <c r="H18" s="183"/>
      <c r="I18" s="183"/>
      <c r="J18" s="183"/>
      <c r="K18" s="203"/>
      <c r="L18" s="209">
        <v>4000</v>
      </c>
      <c r="M18" s="184">
        <f t="shared" si="3"/>
        <v>4000</v>
      </c>
      <c r="N18" s="204"/>
      <c r="O18" s="204"/>
      <c r="P18" s="188">
        <f t="shared" si="2"/>
        <v>0</v>
      </c>
    </row>
    <row r="19" spans="1:16" ht="12.75">
      <c r="A19" s="192"/>
      <c r="B19" s="193" t="s">
        <v>25</v>
      </c>
      <c r="C19" s="183"/>
      <c r="D19" s="183"/>
      <c r="E19" s="183"/>
      <c r="F19" s="183">
        <f t="shared" si="5"/>
        <v>0</v>
      </c>
      <c r="G19" s="183"/>
      <c r="H19" s="183"/>
      <c r="I19" s="183"/>
      <c r="J19" s="183"/>
      <c r="K19" s="203"/>
      <c r="L19" s="203"/>
      <c r="M19" s="184">
        <f t="shared" si="3"/>
        <v>0</v>
      </c>
      <c r="N19" s="204"/>
      <c r="O19" s="204"/>
      <c r="P19" s="188">
        <f t="shared" si="2"/>
        <v>0</v>
      </c>
    </row>
    <row r="20" spans="1:16" ht="12.75">
      <c r="A20" s="192"/>
      <c r="B20" s="193" t="s">
        <v>66</v>
      </c>
      <c r="C20" s="183"/>
      <c r="D20" s="183"/>
      <c r="E20" s="183"/>
      <c r="F20" s="183">
        <f t="shared" si="5"/>
        <v>0</v>
      </c>
      <c r="G20" s="183"/>
      <c r="H20" s="183"/>
      <c r="I20" s="183"/>
      <c r="J20" s="183"/>
      <c r="K20" s="203"/>
      <c r="L20" s="203"/>
      <c r="M20" s="184">
        <f t="shared" si="3"/>
        <v>0</v>
      </c>
      <c r="N20" s="204"/>
      <c r="O20" s="204"/>
      <c r="P20" s="188">
        <f t="shared" si="2"/>
        <v>0</v>
      </c>
    </row>
    <row r="21" spans="1:16" ht="15.75">
      <c r="A21" s="175">
        <v>223</v>
      </c>
      <c r="B21" s="189" t="s">
        <v>5</v>
      </c>
      <c r="C21" s="190">
        <f>SUM(C22:C24)</f>
        <v>0</v>
      </c>
      <c r="D21" s="190">
        <f>SUM(D22:D26)</f>
        <v>0</v>
      </c>
      <c r="E21" s="190">
        <f>SUM(E22:E26)</f>
        <v>2141016.72</v>
      </c>
      <c r="F21" s="183">
        <f t="shared" si="5"/>
        <v>2141016.72</v>
      </c>
      <c r="G21" s="190">
        <f aca="true" t="shared" si="7" ref="G21:O21">SUM(G22:G26)</f>
        <v>0</v>
      </c>
      <c r="H21" s="190">
        <f t="shared" si="7"/>
        <v>0</v>
      </c>
      <c r="I21" s="190">
        <f t="shared" si="7"/>
        <v>0</v>
      </c>
      <c r="J21" s="190">
        <f t="shared" si="7"/>
        <v>0</v>
      </c>
      <c r="K21" s="190">
        <f t="shared" si="7"/>
        <v>0</v>
      </c>
      <c r="L21" s="190">
        <f t="shared" si="7"/>
        <v>0</v>
      </c>
      <c r="M21" s="184">
        <f t="shared" si="3"/>
        <v>0</v>
      </c>
      <c r="N21" s="190">
        <f t="shared" si="7"/>
        <v>0</v>
      </c>
      <c r="O21" s="190">
        <f t="shared" si="7"/>
        <v>125300</v>
      </c>
      <c r="P21" s="188">
        <f t="shared" si="2"/>
        <v>125300</v>
      </c>
    </row>
    <row r="22" spans="1:16" ht="12.75">
      <c r="A22" s="202"/>
      <c r="B22" s="193" t="s">
        <v>11</v>
      </c>
      <c r="C22" s="183"/>
      <c r="D22" s="183"/>
      <c r="E22" s="210">
        <v>355000</v>
      </c>
      <c r="F22" s="183">
        <f t="shared" si="5"/>
        <v>355000</v>
      </c>
      <c r="G22" s="183"/>
      <c r="H22" s="183"/>
      <c r="I22" s="183"/>
      <c r="J22" s="183"/>
      <c r="K22" s="203"/>
      <c r="L22" s="203"/>
      <c r="M22" s="184">
        <f t="shared" si="3"/>
        <v>0</v>
      </c>
      <c r="N22" s="204"/>
      <c r="O22" s="211">
        <v>8000</v>
      </c>
      <c r="P22" s="188">
        <f t="shared" si="2"/>
        <v>8000</v>
      </c>
    </row>
    <row r="23" spans="1:16" ht="12.75">
      <c r="A23" s="202"/>
      <c r="B23" s="193" t="s">
        <v>12</v>
      </c>
      <c r="C23" s="183"/>
      <c r="D23" s="183"/>
      <c r="E23" s="212">
        <v>154000</v>
      </c>
      <c r="F23" s="183">
        <f t="shared" si="5"/>
        <v>154000</v>
      </c>
      <c r="G23" s="183"/>
      <c r="H23" s="183"/>
      <c r="I23" s="183"/>
      <c r="J23" s="183"/>
      <c r="K23" s="203"/>
      <c r="L23" s="203"/>
      <c r="M23" s="184">
        <f t="shared" si="3"/>
        <v>0</v>
      </c>
      <c r="N23" s="204"/>
      <c r="O23" s="213">
        <v>88300</v>
      </c>
      <c r="P23" s="188">
        <f t="shared" si="2"/>
        <v>88300</v>
      </c>
    </row>
    <row r="24" spans="1:16" ht="12.75">
      <c r="A24" s="202"/>
      <c r="B24" s="193" t="s">
        <v>2</v>
      </c>
      <c r="C24" s="183"/>
      <c r="D24" s="183"/>
      <c r="E24" s="210">
        <v>1594000</v>
      </c>
      <c r="F24" s="183">
        <f t="shared" si="5"/>
        <v>1594000</v>
      </c>
      <c r="G24" s="183"/>
      <c r="H24" s="183"/>
      <c r="I24" s="183"/>
      <c r="J24" s="183"/>
      <c r="K24" s="203"/>
      <c r="L24" s="203"/>
      <c r="M24" s="184">
        <f t="shared" si="3"/>
        <v>0</v>
      </c>
      <c r="N24" s="204"/>
      <c r="O24" s="204">
        <v>29000</v>
      </c>
      <c r="P24" s="188">
        <f t="shared" si="2"/>
        <v>29000</v>
      </c>
    </row>
    <row r="25" spans="1:16" ht="12.75">
      <c r="A25" s="192"/>
      <c r="B25" s="214" t="s">
        <v>135</v>
      </c>
      <c r="C25" s="183"/>
      <c r="D25" s="183"/>
      <c r="E25" s="262">
        <f>46887.6-8870.88</f>
        <v>38016.72</v>
      </c>
      <c r="F25" s="183">
        <f t="shared" si="5"/>
        <v>38016.72</v>
      </c>
      <c r="G25" s="183"/>
      <c r="H25" s="183"/>
      <c r="I25" s="183"/>
      <c r="J25" s="183"/>
      <c r="K25" s="203"/>
      <c r="L25" s="203"/>
      <c r="M25" s="184">
        <f t="shared" si="3"/>
        <v>0</v>
      </c>
      <c r="N25" s="204"/>
      <c r="O25" s="204"/>
      <c r="P25" s="188">
        <f t="shared" si="2"/>
        <v>0</v>
      </c>
    </row>
    <row r="26" spans="1:16" ht="17.25" customHeight="1">
      <c r="A26" s="192"/>
      <c r="B26" s="214" t="s">
        <v>136</v>
      </c>
      <c r="C26" s="183"/>
      <c r="D26" s="183"/>
      <c r="E26" s="215"/>
      <c r="F26" s="183">
        <f t="shared" si="5"/>
        <v>0</v>
      </c>
      <c r="G26" s="183"/>
      <c r="H26" s="183"/>
      <c r="I26" s="183"/>
      <c r="J26" s="183"/>
      <c r="K26" s="203"/>
      <c r="L26" s="203"/>
      <c r="M26" s="184">
        <f t="shared" si="3"/>
        <v>0</v>
      </c>
      <c r="N26" s="204"/>
      <c r="O26" s="204"/>
      <c r="P26" s="188">
        <f t="shared" si="2"/>
        <v>0</v>
      </c>
    </row>
    <row r="27" spans="1:16" ht="18.75" customHeight="1">
      <c r="A27" s="175">
        <v>224</v>
      </c>
      <c r="B27" s="216" t="s">
        <v>137</v>
      </c>
      <c r="C27" s="183"/>
      <c r="D27" s="183"/>
      <c r="E27" s="217">
        <v>2400</v>
      </c>
      <c r="F27" s="183">
        <f t="shared" si="5"/>
        <v>2400</v>
      </c>
      <c r="G27" s="183"/>
      <c r="H27" s="183"/>
      <c r="I27" s="183"/>
      <c r="J27" s="183"/>
      <c r="K27" s="203"/>
      <c r="L27" s="203"/>
      <c r="M27" s="184">
        <f t="shared" si="3"/>
        <v>0</v>
      </c>
      <c r="N27" s="204"/>
      <c r="O27" s="204"/>
      <c r="P27" s="188">
        <f t="shared" si="2"/>
        <v>0</v>
      </c>
    </row>
    <row r="28" spans="1:16" ht="15.75">
      <c r="A28" s="175">
        <v>225</v>
      </c>
      <c r="B28" s="189" t="s">
        <v>10</v>
      </c>
      <c r="C28" s="183">
        <f>SUM(C29:C53)</f>
        <v>0</v>
      </c>
      <c r="D28" s="183">
        <f aca="true" t="shared" si="8" ref="D28:O28">SUM(D29:D53)</f>
        <v>0</v>
      </c>
      <c r="E28" s="183">
        <f t="shared" si="8"/>
        <v>3549908.32</v>
      </c>
      <c r="F28" s="183">
        <f t="shared" si="5"/>
        <v>3549908.32</v>
      </c>
      <c r="G28" s="183">
        <f t="shared" si="8"/>
        <v>0</v>
      </c>
      <c r="H28" s="183">
        <f t="shared" si="8"/>
        <v>0</v>
      </c>
      <c r="I28" s="183">
        <f t="shared" si="8"/>
        <v>0</v>
      </c>
      <c r="J28" s="183">
        <f t="shared" si="8"/>
        <v>0</v>
      </c>
      <c r="K28" s="203">
        <f t="shared" si="8"/>
        <v>0</v>
      </c>
      <c r="L28" s="203">
        <f t="shared" si="8"/>
        <v>15000</v>
      </c>
      <c r="M28" s="184">
        <f t="shared" si="3"/>
        <v>15000</v>
      </c>
      <c r="N28" s="204">
        <f t="shared" si="8"/>
        <v>0</v>
      </c>
      <c r="O28" s="204">
        <f t="shared" si="8"/>
        <v>56300</v>
      </c>
      <c r="P28" s="188">
        <f t="shared" si="2"/>
        <v>56300</v>
      </c>
    </row>
    <row r="29" spans="1:16" ht="12.75">
      <c r="A29" s="192"/>
      <c r="B29" s="218" t="s">
        <v>13</v>
      </c>
      <c r="C29" s="183">
        <f>D29+K29+N29</f>
        <v>0</v>
      </c>
      <c r="D29" s="183"/>
      <c r="E29" s="210">
        <v>9727.56</v>
      </c>
      <c r="F29" s="183">
        <f t="shared" si="5"/>
        <v>9727.56</v>
      </c>
      <c r="G29" s="183"/>
      <c r="H29" s="183"/>
      <c r="I29" s="183"/>
      <c r="J29" s="183"/>
      <c r="K29" s="203"/>
      <c r="L29" s="203"/>
      <c r="M29" s="184">
        <f t="shared" si="3"/>
        <v>0</v>
      </c>
      <c r="N29" s="204"/>
      <c r="O29" s="204"/>
      <c r="P29" s="188">
        <f t="shared" si="2"/>
        <v>0</v>
      </c>
    </row>
    <row r="30" spans="1:16" ht="12.75">
      <c r="A30" s="192"/>
      <c r="B30" s="193" t="s">
        <v>40</v>
      </c>
      <c r="C30" s="183">
        <f aca="true" t="shared" si="9" ref="C30:C43">D30+K30+N30</f>
        <v>0</v>
      </c>
      <c r="D30" s="183"/>
      <c r="E30" s="219"/>
      <c r="F30" s="183">
        <f t="shared" si="5"/>
        <v>0</v>
      </c>
      <c r="G30" s="183"/>
      <c r="H30" s="183"/>
      <c r="I30" s="183"/>
      <c r="J30" s="183"/>
      <c r="K30" s="203"/>
      <c r="L30" s="203"/>
      <c r="M30" s="184">
        <f t="shared" si="3"/>
        <v>0</v>
      </c>
      <c r="N30" s="204"/>
      <c r="O30" s="204"/>
      <c r="P30" s="188">
        <f t="shared" si="2"/>
        <v>0</v>
      </c>
    </row>
    <row r="31" spans="1:16" ht="12.75">
      <c r="A31" s="192"/>
      <c r="B31" s="193" t="s">
        <v>138</v>
      </c>
      <c r="C31" s="183"/>
      <c r="D31" s="183"/>
      <c r="E31" s="220">
        <v>10000</v>
      </c>
      <c r="F31" s="183">
        <f t="shared" si="5"/>
        <v>10000</v>
      </c>
      <c r="G31" s="183"/>
      <c r="H31" s="183"/>
      <c r="I31" s="183"/>
      <c r="J31" s="183"/>
      <c r="K31" s="203"/>
      <c r="L31" s="203"/>
      <c r="M31" s="184">
        <f t="shared" si="3"/>
        <v>0</v>
      </c>
      <c r="N31" s="204"/>
      <c r="O31" s="204">
        <v>25000</v>
      </c>
      <c r="P31" s="188">
        <f t="shared" si="2"/>
        <v>25000</v>
      </c>
    </row>
    <row r="32" spans="1:16" ht="12.75">
      <c r="A32" s="192"/>
      <c r="B32" s="193" t="s">
        <v>23</v>
      </c>
      <c r="C32" s="183">
        <f t="shared" si="9"/>
        <v>0</v>
      </c>
      <c r="D32" s="183"/>
      <c r="E32" s="210">
        <f>96364.8-602.28</f>
        <v>95762.52</v>
      </c>
      <c r="F32" s="183">
        <f t="shared" si="5"/>
        <v>95762.52</v>
      </c>
      <c r="G32" s="183"/>
      <c r="H32" s="183"/>
      <c r="I32" s="183"/>
      <c r="J32" s="183"/>
      <c r="K32" s="203"/>
      <c r="L32" s="203"/>
      <c r="M32" s="184">
        <f t="shared" si="3"/>
        <v>0</v>
      </c>
      <c r="N32" s="204"/>
      <c r="O32" s="204">
        <v>3800</v>
      </c>
      <c r="P32" s="188">
        <f t="shared" si="2"/>
        <v>3800</v>
      </c>
    </row>
    <row r="33" spans="1:16" ht="12.75">
      <c r="A33" s="192"/>
      <c r="B33" s="193" t="s">
        <v>24</v>
      </c>
      <c r="C33" s="183">
        <f t="shared" si="9"/>
        <v>0</v>
      </c>
      <c r="D33" s="183"/>
      <c r="E33" s="210">
        <f>96364.8-16261.56</f>
        <v>80103.24</v>
      </c>
      <c r="F33" s="183">
        <f t="shared" si="5"/>
        <v>80103.24</v>
      </c>
      <c r="G33" s="183"/>
      <c r="H33" s="183"/>
      <c r="I33" s="183"/>
      <c r="J33" s="183"/>
      <c r="K33" s="203"/>
      <c r="L33" s="203"/>
      <c r="M33" s="184">
        <f t="shared" si="3"/>
        <v>0</v>
      </c>
      <c r="N33" s="204"/>
      <c r="O33" s="204"/>
      <c r="P33" s="188">
        <f t="shared" si="2"/>
        <v>0</v>
      </c>
    </row>
    <row r="34" spans="1:16" ht="12.75">
      <c r="A34" s="192"/>
      <c r="B34" s="193" t="s">
        <v>38</v>
      </c>
      <c r="C34" s="183">
        <f t="shared" si="9"/>
        <v>0</v>
      </c>
      <c r="D34" s="183"/>
      <c r="E34" s="221">
        <v>3000</v>
      </c>
      <c r="F34" s="183">
        <f t="shared" si="5"/>
        <v>3000</v>
      </c>
      <c r="G34" s="183"/>
      <c r="H34" s="183"/>
      <c r="I34" s="183"/>
      <c r="J34" s="183"/>
      <c r="K34" s="203"/>
      <c r="L34" s="203"/>
      <c r="M34" s="184">
        <f t="shared" si="3"/>
        <v>0</v>
      </c>
      <c r="N34" s="204"/>
      <c r="O34" s="204"/>
      <c r="P34" s="188">
        <f t="shared" si="2"/>
        <v>0</v>
      </c>
    </row>
    <row r="35" spans="1:16" ht="12.75">
      <c r="A35" s="192"/>
      <c r="B35" s="193" t="s">
        <v>41</v>
      </c>
      <c r="C35" s="183">
        <f t="shared" si="9"/>
        <v>0</v>
      </c>
      <c r="D35" s="183"/>
      <c r="E35" s="221">
        <v>3200815</v>
      </c>
      <c r="F35" s="183">
        <f t="shared" si="5"/>
        <v>3200815</v>
      </c>
      <c r="G35" s="183"/>
      <c r="H35" s="183"/>
      <c r="I35" s="183"/>
      <c r="J35" s="183"/>
      <c r="K35" s="203"/>
      <c r="L35" s="203"/>
      <c r="M35" s="184">
        <f t="shared" si="3"/>
        <v>0</v>
      </c>
      <c r="N35" s="204"/>
      <c r="O35" s="204"/>
      <c r="P35" s="188">
        <f t="shared" si="2"/>
        <v>0</v>
      </c>
    </row>
    <row r="36" spans="1:16" ht="12.75">
      <c r="A36" s="192"/>
      <c r="B36" s="193" t="s">
        <v>20</v>
      </c>
      <c r="C36" s="183">
        <f t="shared" si="9"/>
        <v>0</v>
      </c>
      <c r="D36" s="183"/>
      <c r="E36" s="263">
        <v>3600</v>
      </c>
      <c r="F36" s="183">
        <f t="shared" si="5"/>
        <v>3600</v>
      </c>
      <c r="G36" s="183"/>
      <c r="H36" s="183"/>
      <c r="I36" s="183"/>
      <c r="J36" s="183"/>
      <c r="K36" s="203"/>
      <c r="L36" s="203"/>
      <c r="M36" s="184">
        <f t="shared" si="3"/>
        <v>0</v>
      </c>
      <c r="N36" s="204"/>
      <c r="O36" s="204"/>
      <c r="P36" s="188">
        <f t="shared" si="2"/>
        <v>0</v>
      </c>
    </row>
    <row r="37" spans="1:16" ht="12.75">
      <c r="A37" s="192"/>
      <c r="B37" s="222" t="s">
        <v>139</v>
      </c>
      <c r="C37" s="183">
        <f t="shared" si="9"/>
        <v>0</v>
      </c>
      <c r="D37" s="183"/>
      <c r="E37" s="264">
        <v>6000</v>
      </c>
      <c r="F37" s="183">
        <f t="shared" si="5"/>
        <v>6000</v>
      </c>
      <c r="G37" s="183"/>
      <c r="H37" s="183"/>
      <c r="I37" s="183"/>
      <c r="J37" s="183"/>
      <c r="K37" s="203"/>
      <c r="L37" s="203"/>
      <c r="M37" s="184">
        <f t="shared" si="3"/>
        <v>0</v>
      </c>
      <c r="N37" s="204"/>
      <c r="O37" s="204"/>
      <c r="P37" s="188">
        <f t="shared" si="2"/>
        <v>0</v>
      </c>
    </row>
    <row r="38" spans="1:16" ht="12.75">
      <c r="A38" s="192"/>
      <c r="B38" s="193" t="s">
        <v>26</v>
      </c>
      <c r="C38" s="183">
        <f t="shared" si="9"/>
        <v>0</v>
      </c>
      <c r="D38" s="183"/>
      <c r="E38" s="212">
        <v>18000</v>
      </c>
      <c r="F38" s="183">
        <f t="shared" si="5"/>
        <v>18000</v>
      </c>
      <c r="G38" s="183"/>
      <c r="H38" s="183"/>
      <c r="I38" s="183"/>
      <c r="J38" s="183"/>
      <c r="K38" s="203"/>
      <c r="L38" s="203"/>
      <c r="M38" s="184">
        <f t="shared" si="3"/>
        <v>0</v>
      </c>
      <c r="N38" s="204"/>
      <c r="O38" s="204"/>
      <c r="P38" s="188">
        <f t="shared" si="2"/>
        <v>0</v>
      </c>
    </row>
    <row r="39" spans="1:16" ht="12.75">
      <c r="A39" s="192"/>
      <c r="B39" s="214" t="s">
        <v>74</v>
      </c>
      <c r="C39" s="183">
        <f t="shared" si="9"/>
        <v>0</v>
      </c>
      <c r="D39" s="183"/>
      <c r="E39" s="210"/>
      <c r="F39" s="183">
        <f t="shared" si="5"/>
        <v>0</v>
      </c>
      <c r="G39" s="183"/>
      <c r="H39" s="183"/>
      <c r="I39" s="183"/>
      <c r="J39" s="183"/>
      <c r="K39" s="203"/>
      <c r="L39" s="203"/>
      <c r="M39" s="184">
        <f t="shared" si="3"/>
        <v>0</v>
      </c>
      <c r="N39" s="204"/>
      <c r="O39" s="204"/>
      <c r="P39" s="188">
        <f t="shared" si="2"/>
        <v>0</v>
      </c>
    </row>
    <row r="40" spans="1:16" ht="12.75">
      <c r="A40" s="192"/>
      <c r="B40" s="193" t="s">
        <v>37</v>
      </c>
      <c r="C40" s="183">
        <f t="shared" si="9"/>
        <v>0</v>
      </c>
      <c r="D40" s="183"/>
      <c r="E40" s="183"/>
      <c r="F40" s="183">
        <f t="shared" si="5"/>
        <v>0</v>
      </c>
      <c r="G40" s="183"/>
      <c r="H40" s="183"/>
      <c r="I40" s="183"/>
      <c r="J40" s="183"/>
      <c r="K40" s="203"/>
      <c r="L40" s="203"/>
      <c r="M40" s="184">
        <f t="shared" si="3"/>
        <v>0</v>
      </c>
      <c r="N40" s="204"/>
      <c r="O40" s="204"/>
      <c r="P40" s="188">
        <f t="shared" si="2"/>
        <v>0</v>
      </c>
    </row>
    <row r="41" spans="1:16" ht="12.75">
      <c r="A41" s="192"/>
      <c r="B41" s="193" t="s">
        <v>47</v>
      </c>
      <c r="C41" s="183">
        <f t="shared" si="9"/>
        <v>0</v>
      </c>
      <c r="D41" s="183"/>
      <c r="E41" s="183"/>
      <c r="F41" s="183">
        <f t="shared" si="5"/>
        <v>0</v>
      </c>
      <c r="G41" s="183"/>
      <c r="H41" s="183"/>
      <c r="I41" s="183"/>
      <c r="J41" s="183"/>
      <c r="K41" s="203"/>
      <c r="L41" s="203"/>
      <c r="M41" s="184">
        <f t="shared" si="3"/>
        <v>0</v>
      </c>
      <c r="N41" s="204"/>
      <c r="O41" s="204"/>
      <c r="P41" s="188">
        <f t="shared" si="2"/>
        <v>0</v>
      </c>
    </row>
    <row r="42" spans="1:16" ht="12.75">
      <c r="A42" s="192"/>
      <c r="B42" s="193" t="s">
        <v>140</v>
      </c>
      <c r="C42" s="183">
        <f t="shared" si="9"/>
        <v>0</v>
      </c>
      <c r="D42" s="183"/>
      <c r="E42" s="183"/>
      <c r="F42" s="183">
        <f t="shared" si="5"/>
        <v>0</v>
      </c>
      <c r="G42" s="183"/>
      <c r="H42" s="183"/>
      <c r="I42" s="183"/>
      <c r="J42" s="183"/>
      <c r="K42" s="203"/>
      <c r="L42" s="203"/>
      <c r="M42" s="184">
        <f t="shared" si="3"/>
        <v>0</v>
      </c>
      <c r="N42" s="204"/>
      <c r="O42" s="223"/>
      <c r="P42" s="188">
        <f t="shared" si="2"/>
        <v>0</v>
      </c>
    </row>
    <row r="43" spans="1:16" ht="12" customHeight="1">
      <c r="A43" s="192"/>
      <c r="B43" s="193" t="s">
        <v>141</v>
      </c>
      <c r="C43" s="183">
        <f t="shared" si="9"/>
        <v>0</v>
      </c>
      <c r="D43" s="183"/>
      <c r="E43" s="183"/>
      <c r="F43" s="183">
        <f t="shared" si="5"/>
        <v>0</v>
      </c>
      <c r="G43" s="183"/>
      <c r="H43" s="183"/>
      <c r="I43" s="183"/>
      <c r="J43" s="183"/>
      <c r="K43" s="203"/>
      <c r="L43" s="203"/>
      <c r="M43" s="184">
        <f t="shared" si="3"/>
        <v>0</v>
      </c>
      <c r="N43" s="204"/>
      <c r="O43" s="204"/>
      <c r="P43" s="188">
        <f t="shared" si="2"/>
        <v>0</v>
      </c>
    </row>
    <row r="44" spans="1:16" ht="12.75">
      <c r="A44" s="192"/>
      <c r="B44" s="193" t="s">
        <v>46</v>
      </c>
      <c r="C44" s="183"/>
      <c r="D44" s="183"/>
      <c r="E44" s="224"/>
      <c r="F44" s="183">
        <f t="shared" si="5"/>
        <v>0</v>
      </c>
      <c r="G44" s="183"/>
      <c r="H44" s="183"/>
      <c r="I44" s="183"/>
      <c r="J44" s="183"/>
      <c r="K44" s="203"/>
      <c r="L44" s="203"/>
      <c r="M44" s="184">
        <f t="shared" si="3"/>
        <v>0</v>
      </c>
      <c r="N44" s="204"/>
      <c r="O44" s="204"/>
      <c r="P44" s="188">
        <f t="shared" si="2"/>
        <v>0</v>
      </c>
    </row>
    <row r="45" spans="1:16" ht="12.75">
      <c r="A45" s="192"/>
      <c r="B45" s="225" t="s">
        <v>68</v>
      </c>
      <c r="C45" s="183"/>
      <c r="D45" s="183"/>
      <c r="E45" s="220"/>
      <c r="F45" s="183">
        <f t="shared" si="5"/>
        <v>0</v>
      </c>
      <c r="G45" s="183"/>
      <c r="H45" s="183"/>
      <c r="I45" s="183"/>
      <c r="J45" s="183"/>
      <c r="K45" s="203"/>
      <c r="L45" s="203"/>
      <c r="M45" s="184">
        <f t="shared" si="3"/>
        <v>0</v>
      </c>
      <c r="N45" s="204"/>
      <c r="O45" s="204"/>
      <c r="P45" s="188">
        <f t="shared" si="2"/>
        <v>0</v>
      </c>
    </row>
    <row r="46" spans="1:16" ht="12.75">
      <c r="A46" s="192"/>
      <c r="B46" s="214" t="s">
        <v>78</v>
      </c>
      <c r="C46" s="183"/>
      <c r="D46" s="183"/>
      <c r="E46" s="212"/>
      <c r="F46" s="183">
        <f t="shared" si="5"/>
        <v>0</v>
      </c>
      <c r="G46" s="183"/>
      <c r="H46" s="183"/>
      <c r="I46" s="183"/>
      <c r="J46" s="183"/>
      <c r="K46" s="203"/>
      <c r="L46" s="203"/>
      <c r="M46" s="184">
        <f t="shared" si="3"/>
        <v>0</v>
      </c>
      <c r="N46" s="204"/>
      <c r="O46" s="204"/>
      <c r="P46" s="188">
        <f t="shared" si="2"/>
        <v>0</v>
      </c>
    </row>
    <row r="47" spans="1:16" ht="12.75">
      <c r="A47" s="226"/>
      <c r="B47" s="227" t="s">
        <v>57</v>
      </c>
      <c r="C47" s="183"/>
      <c r="D47" s="183"/>
      <c r="E47" s="212">
        <v>3400</v>
      </c>
      <c r="F47" s="183">
        <f t="shared" si="5"/>
        <v>3400</v>
      </c>
      <c r="G47" s="183"/>
      <c r="H47" s="183"/>
      <c r="I47" s="183"/>
      <c r="J47" s="183"/>
      <c r="K47" s="203"/>
      <c r="L47" s="203"/>
      <c r="M47" s="184">
        <f t="shared" si="3"/>
        <v>0</v>
      </c>
      <c r="N47" s="204"/>
      <c r="O47" s="204"/>
      <c r="P47" s="188">
        <f t="shared" si="2"/>
        <v>0</v>
      </c>
    </row>
    <row r="48" spans="1:16" ht="12.75">
      <c r="A48" s="226"/>
      <c r="B48" s="228" t="s">
        <v>58</v>
      </c>
      <c r="C48" s="183"/>
      <c r="D48" s="183"/>
      <c r="E48" s="212">
        <v>38000</v>
      </c>
      <c r="F48" s="183">
        <f t="shared" si="5"/>
        <v>38000</v>
      </c>
      <c r="G48" s="183"/>
      <c r="H48" s="183"/>
      <c r="I48" s="183"/>
      <c r="J48" s="183"/>
      <c r="K48" s="203"/>
      <c r="L48" s="203"/>
      <c r="M48" s="184">
        <f t="shared" si="3"/>
        <v>0</v>
      </c>
      <c r="N48" s="204"/>
      <c r="O48" s="204"/>
      <c r="P48" s="188">
        <f t="shared" si="2"/>
        <v>0</v>
      </c>
    </row>
    <row r="49" spans="1:16" ht="12.75" customHeight="1">
      <c r="A49" s="226"/>
      <c r="B49" s="227" t="s">
        <v>55</v>
      </c>
      <c r="C49" s="183"/>
      <c r="D49" s="183"/>
      <c r="E49" s="220">
        <v>81500</v>
      </c>
      <c r="F49" s="183">
        <f t="shared" si="5"/>
        <v>81500</v>
      </c>
      <c r="G49" s="183"/>
      <c r="H49" s="183"/>
      <c r="I49" s="183"/>
      <c r="J49" s="183"/>
      <c r="K49" s="203"/>
      <c r="L49" s="203"/>
      <c r="M49" s="184">
        <f t="shared" si="3"/>
        <v>0</v>
      </c>
      <c r="N49" s="204"/>
      <c r="O49" s="204">
        <v>25000</v>
      </c>
      <c r="P49" s="188">
        <f t="shared" si="2"/>
        <v>25000</v>
      </c>
    </row>
    <row r="50" spans="1:16" ht="12.75">
      <c r="A50" s="226"/>
      <c r="B50" s="227" t="s">
        <v>142</v>
      </c>
      <c r="C50" s="183"/>
      <c r="D50" s="183"/>
      <c r="E50" s="229"/>
      <c r="F50" s="183">
        <f t="shared" si="5"/>
        <v>0</v>
      </c>
      <c r="G50" s="183"/>
      <c r="H50" s="183"/>
      <c r="I50" s="183"/>
      <c r="J50" s="183"/>
      <c r="K50" s="203"/>
      <c r="L50" s="210"/>
      <c r="M50" s="184">
        <f t="shared" si="3"/>
        <v>0</v>
      </c>
      <c r="N50" s="204"/>
      <c r="O50" s="204"/>
      <c r="P50" s="188">
        <f t="shared" si="2"/>
        <v>0</v>
      </c>
    </row>
    <row r="51" spans="1:16" ht="12.75">
      <c r="A51" s="226"/>
      <c r="B51" s="227" t="s">
        <v>190</v>
      </c>
      <c r="C51" s="183"/>
      <c r="D51" s="183"/>
      <c r="E51" s="229"/>
      <c r="F51" s="183"/>
      <c r="G51" s="183"/>
      <c r="H51" s="183"/>
      <c r="I51" s="183"/>
      <c r="J51" s="183"/>
      <c r="K51" s="203"/>
      <c r="L51" s="266"/>
      <c r="M51" s="184"/>
      <c r="N51" s="204"/>
      <c r="O51" s="204">
        <v>2500</v>
      </c>
      <c r="P51" s="188"/>
    </row>
    <row r="52" spans="1:16" ht="18" customHeight="1">
      <c r="A52" s="226"/>
      <c r="B52" s="227" t="s">
        <v>143</v>
      </c>
      <c r="C52" s="183"/>
      <c r="D52" s="183"/>
      <c r="E52" s="229"/>
      <c r="F52" s="183">
        <f t="shared" si="5"/>
        <v>0</v>
      </c>
      <c r="G52" s="183"/>
      <c r="H52" s="183"/>
      <c r="I52" s="183"/>
      <c r="J52" s="183"/>
      <c r="K52" s="203"/>
      <c r="L52" s="230"/>
      <c r="M52" s="184">
        <f t="shared" si="3"/>
        <v>0</v>
      </c>
      <c r="N52" s="204"/>
      <c r="O52" s="204"/>
      <c r="P52" s="188">
        <f t="shared" si="2"/>
        <v>0</v>
      </c>
    </row>
    <row r="53" spans="1:16" ht="12.75" customHeight="1">
      <c r="A53" s="192"/>
      <c r="B53" s="193" t="s">
        <v>189</v>
      </c>
      <c r="C53" s="183"/>
      <c r="D53" s="183"/>
      <c r="E53" s="183"/>
      <c r="F53" s="183">
        <f t="shared" si="5"/>
        <v>0</v>
      </c>
      <c r="G53" s="183"/>
      <c r="H53" s="183"/>
      <c r="I53" s="183"/>
      <c r="J53" s="183"/>
      <c r="K53" s="203"/>
      <c r="L53" s="203">
        <v>15000</v>
      </c>
      <c r="M53" s="184">
        <f t="shared" si="3"/>
        <v>15000</v>
      </c>
      <c r="N53" s="204"/>
      <c r="O53" s="204"/>
      <c r="P53" s="188">
        <f t="shared" si="2"/>
        <v>0</v>
      </c>
    </row>
    <row r="54" spans="1:16" ht="15.75">
      <c r="A54" s="175">
        <v>226</v>
      </c>
      <c r="B54" s="189" t="s">
        <v>6</v>
      </c>
      <c r="C54" s="183">
        <f>SUM(C55:C92)</f>
        <v>0</v>
      </c>
      <c r="D54" s="183">
        <f aca="true" t="shared" si="10" ref="D54:O54">SUM(D55:D92)</f>
        <v>0</v>
      </c>
      <c r="E54" s="183">
        <f>SUM(E55:E92)</f>
        <v>1399471</v>
      </c>
      <c r="F54" s="183">
        <f t="shared" si="5"/>
        <v>1399471</v>
      </c>
      <c r="G54" s="183">
        <f t="shared" si="10"/>
        <v>0</v>
      </c>
      <c r="H54" s="183">
        <f t="shared" si="10"/>
        <v>0</v>
      </c>
      <c r="I54" s="183">
        <f t="shared" si="10"/>
        <v>0</v>
      </c>
      <c r="J54" s="183">
        <f t="shared" si="10"/>
        <v>0</v>
      </c>
      <c r="K54" s="203">
        <f t="shared" si="10"/>
        <v>0</v>
      </c>
      <c r="L54" s="203">
        <f t="shared" si="10"/>
        <v>651188</v>
      </c>
      <c r="M54" s="184">
        <f t="shared" si="3"/>
        <v>651188</v>
      </c>
      <c r="N54" s="204">
        <f t="shared" si="10"/>
        <v>0</v>
      </c>
      <c r="O54" s="204">
        <f t="shared" si="10"/>
        <v>11000</v>
      </c>
      <c r="P54" s="188">
        <f t="shared" si="2"/>
        <v>11000</v>
      </c>
    </row>
    <row r="55" spans="1:16" ht="12.75" customHeight="1">
      <c r="A55" s="192"/>
      <c r="B55" s="222" t="s">
        <v>45</v>
      </c>
      <c r="C55" s="183"/>
      <c r="D55" s="183"/>
      <c r="E55" s="231">
        <v>14400</v>
      </c>
      <c r="F55" s="183">
        <f t="shared" si="5"/>
        <v>14400</v>
      </c>
      <c r="G55" s="183"/>
      <c r="H55" s="183"/>
      <c r="I55" s="183"/>
      <c r="J55" s="183"/>
      <c r="K55" s="203"/>
      <c r="L55" s="203"/>
      <c r="M55" s="184">
        <f t="shared" si="3"/>
        <v>0</v>
      </c>
      <c r="N55" s="204"/>
      <c r="O55" s="204"/>
      <c r="P55" s="188">
        <f t="shared" si="2"/>
        <v>0</v>
      </c>
    </row>
    <row r="56" spans="1:16" ht="12.75" customHeight="1">
      <c r="A56" s="192"/>
      <c r="B56" s="222" t="s">
        <v>16</v>
      </c>
      <c r="C56" s="183"/>
      <c r="D56" s="183"/>
      <c r="E56" s="210">
        <v>213500</v>
      </c>
      <c r="F56" s="183">
        <f t="shared" si="5"/>
        <v>213500</v>
      </c>
      <c r="G56" s="183"/>
      <c r="H56" s="183"/>
      <c r="I56" s="183"/>
      <c r="J56" s="183"/>
      <c r="K56" s="203"/>
      <c r="L56" s="203"/>
      <c r="M56" s="184">
        <f t="shared" si="3"/>
        <v>0</v>
      </c>
      <c r="N56" s="204"/>
      <c r="O56" s="204"/>
      <c r="P56" s="188">
        <f t="shared" si="2"/>
        <v>0</v>
      </c>
    </row>
    <row r="57" spans="1:16" ht="12.75" customHeight="1">
      <c r="A57" s="192"/>
      <c r="B57" s="222" t="s">
        <v>144</v>
      </c>
      <c r="C57" s="183"/>
      <c r="D57" s="183"/>
      <c r="E57" s="210">
        <v>11000</v>
      </c>
      <c r="F57" s="183">
        <f t="shared" si="5"/>
        <v>11000</v>
      </c>
      <c r="G57" s="183"/>
      <c r="H57" s="183"/>
      <c r="I57" s="183"/>
      <c r="J57" s="183"/>
      <c r="K57" s="203"/>
      <c r="L57" s="203"/>
      <c r="M57" s="184">
        <f t="shared" si="3"/>
        <v>0</v>
      </c>
      <c r="N57" s="204"/>
      <c r="O57" s="204"/>
      <c r="P57" s="188">
        <f t="shared" si="2"/>
        <v>0</v>
      </c>
    </row>
    <row r="58" spans="1:16" ht="12.75" customHeight="1">
      <c r="A58" s="192"/>
      <c r="B58" s="222" t="s">
        <v>145</v>
      </c>
      <c r="C58" s="183"/>
      <c r="D58" s="183"/>
      <c r="E58" s="210">
        <v>7700</v>
      </c>
      <c r="F58" s="183">
        <f t="shared" si="5"/>
        <v>7700</v>
      </c>
      <c r="G58" s="183"/>
      <c r="H58" s="183"/>
      <c r="I58" s="183"/>
      <c r="J58" s="183"/>
      <c r="K58" s="203"/>
      <c r="L58" s="203"/>
      <c r="M58" s="184">
        <f t="shared" si="3"/>
        <v>0</v>
      </c>
      <c r="N58" s="204"/>
      <c r="O58" s="204"/>
      <c r="P58" s="188">
        <f t="shared" si="2"/>
        <v>0</v>
      </c>
    </row>
    <row r="59" spans="1:16" ht="12.75" customHeight="1">
      <c r="A59" s="192"/>
      <c r="B59" s="222" t="s">
        <v>36</v>
      </c>
      <c r="C59" s="183"/>
      <c r="D59" s="183"/>
      <c r="E59" s="224"/>
      <c r="F59" s="183">
        <f t="shared" si="5"/>
        <v>0</v>
      </c>
      <c r="G59" s="183"/>
      <c r="H59" s="183"/>
      <c r="I59" s="183"/>
      <c r="J59" s="183"/>
      <c r="K59" s="203"/>
      <c r="L59" s="203"/>
      <c r="M59" s="184">
        <f t="shared" si="3"/>
        <v>0</v>
      </c>
      <c r="N59" s="204"/>
      <c r="O59" s="204"/>
      <c r="P59" s="188">
        <f t="shared" si="2"/>
        <v>0</v>
      </c>
    </row>
    <row r="60" spans="1:16" ht="19.5" customHeight="1">
      <c r="A60" s="192"/>
      <c r="B60" s="222" t="s">
        <v>146</v>
      </c>
      <c r="C60" s="183"/>
      <c r="D60" s="183"/>
      <c r="E60" s="232"/>
      <c r="F60" s="183">
        <f t="shared" si="5"/>
        <v>0</v>
      </c>
      <c r="G60" s="183"/>
      <c r="H60" s="183"/>
      <c r="I60" s="183"/>
      <c r="J60" s="183"/>
      <c r="K60" s="203"/>
      <c r="L60" s="203"/>
      <c r="M60" s="184">
        <f t="shared" si="3"/>
        <v>0</v>
      </c>
      <c r="N60" s="204"/>
      <c r="O60" s="204"/>
      <c r="P60" s="188">
        <f t="shared" si="2"/>
        <v>0</v>
      </c>
    </row>
    <row r="61" spans="1:16" ht="24.75" customHeight="1">
      <c r="A61" s="192"/>
      <c r="B61" s="233" t="s">
        <v>33</v>
      </c>
      <c r="C61" s="183"/>
      <c r="D61" s="183"/>
      <c r="E61" s="234">
        <v>1000</v>
      </c>
      <c r="F61" s="183">
        <f t="shared" si="5"/>
        <v>1000</v>
      </c>
      <c r="G61" s="183"/>
      <c r="H61" s="183"/>
      <c r="I61" s="183"/>
      <c r="J61" s="183"/>
      <c r="K61" s="203"/>
      <c r="L61" s="203"/>
      <c r="M61" s="184">
        <f t="shared" si="3"/>
        <v>0</v>
      </c>
      <c r="N61" s="204"/>
      <c r="O61" s="204"/>
      <c r="P61" s="188">
        <f t="shared" si="2"/>
        <v>0</v>
      </c>
    </row>
    <row r="62" spans="1:16" ht="12.75" customHeight="1">
      <c r="A62" s="192"/>
      <c r="B62" s="193" t="s">
        <v>32</v>
      </c>
      <c r="C62" s="183"/>
      <c r="D62" s="183"/>
      <c r="E62" s="232"/>
      <c r="F62" s="183">
        <f t="shared" si="5"/>
        <v>0</v>
      </c>
      <c r="G62" s="183"/>
      <c r="H62" s="183"/>
      <c r="I62" s="183"/>
      <c r="J62" s="183"/>
      <c r="K62" s="203"/>
      <c r="L62" s="203"/>
      <c r="M62" s="184">
        <f t="shared" si="3"/>
        <v>0</v>
      </c>
      <c r="N62" s="204"/>
      <c r="O62" s="204"/>
      <c r="P62" s="188">
        <f t="shared" si="2"/>
        <v>0</v>
      </c>
    </row>
    <row r="63" spans="1:16" ht="12.75" customHeight="1">
      <c r="A63" s="192"/>
      <c r="B63" s="193" t="s">
        <v>34</v>
      </c>
      <c r="C63" s="183"/>
      <c r="D63" s="183"/>
      <c r="E63" s="183"/>
      <c r="F63" s="183">
        <f t="shared" si="5"/>
        <v>0</v>
      </c>
      <c r="G63" s="183"/>
      <c r="H63" s="183"/>
      <c r="I63" s="183"/>
      <c r="J63" s="183"/>
      <c r="K63" s="203"/>
      <c r="L63" s="203"/>
      <c r="M63" s="184">
        <f t="shared" si="3"/>
        <v>0</v>
      </c>
      <c r="N63" s="204"/>
      <c r="O63" s="204"/>
      <c r="P63" s="188">
        <f t="shared" si="2"/>
        <v>0</v>
      </c>
    </row>
    <row r="64" spans="1:16" ht="12.75" customHeight="1">
      <c r="A64" s="192"/>
      <c r="B64" s="193" t="s">
        <v>43</v>
      </c>
      <c r="C64" s="183"/>
      <c r="D64" s="183"/>
      <c r="E64" s="183"/>
      <c r="F64" s="183">
        <f t="shared" si="5"/>
        <v>0</v>
      </c>
      <c r="G64" s="183"/>
      <c r="H64" s="183"/>
      <c r="I64" s="183"/>
      <c r="J64" s="183"/>
      <c r="K64" s="203"/>
      <c r="L64" s="203"/>
      <c r="M64" s="184">
        <f t="shared" si="3"/>
        <v>0</v>
      </c>
      <c r="N64" s="204"/>
      <c r="O64" s="204"/>
      <c r="P64" s="188">
        <f t="shared" si="2"/>
        <v>0</v>
      </c>
    </row>
    <row r="65" spans="1:16" ht="12.75" customHeight="1">
      <c r="A65" s="192"/>
      <c r="B65" s="193" t="s">
        <v>42</v>
      </c>
      <c r="C65" s="183"/>
      <c r="D65" s="183"/>
      <c r="E65" s="224"/>
      <c r="F65" s="183">
        <f t="shared" si="5"/>
        <v>0</v>
      </c>
      <c r="G65" s="183"/>
      <c r="H65" s="183"/>
      <c r="I65" s="183"/>
      <c r="J65" s="183"/>
      <c r="K65" s="203"/>
      <c r="L65" s="203"/>
      <c r="M65" s="184">
        <f t="shared" si="3"/>
        <v>0</v>
      </c>
      <c r="N65" s="204"/>
      <c r="O65" s="204"/>
      <c r="P65" s="188">
        <f t="shared" si="2"/>
        <v>0</v>
      </c>
    </row>
    <row r="66" spans="1:16" ht="12.75" customHeight="1">
      <c r="A66" s="192"/>
      <c r="B66" s="193" t="s">
        <v>147</v>
      </c>
      <c r="C66" s="183"/>
      <c r="D66" s="183"/>
      <c r="E66" s="183"/>
      <c r="F66" s="183">
        <f t="shared" si="5"/>
        <v>0</v>
      </c>
      <c r="G66" s="183"/>
      <c r="H66" s="183"/>
      <c r="I66" s="183"/>
      <c r="J66" s="183"/>
      <c r="K66" s="203"/>
      <c r="L66" s="235">
        <v>500000</v>
      </c>
      <c r="M66" s="184">
        <f t="shared" si="3"/>
        <v>500000</v>
      </c>
      <c r="N66" s="204"/>
      <c r="O66" s="204"/>
      <c r="P66" s="188">
        <f t="shared" si="2"/>
        <v>0</v>
      </c>
    </row>
    <row r="67" spans="1:16" ht="12.75" customHeight="1">
      <c r="A67" s="226"/>
      <c r="B67" s="227" t="s">
        <v>56</v>
      </c>
      <c r="C67" s="183"/>
      <c r="D67" s="183"/>
      <c r="E67" s="210">
        <v>232671</v>
      </c>
      <c r="F67" s="183">
        <f t="shared" si="5"/>
        <v>232671</v>
      </c>
      <c r="G67" s="183"/>
      <c r="H67" s="183"/>
      <c r="I67" s="183"/>
      <c r="J67" s="183"/>
      <c r="K67" s="203"/>
      <c r="L67" s="203"/>
      <c r="M67" s="184">
        <f t="shared" si="3"/>
        <v>0</v>
      </c>
      <c r="N67" s="204"/>
      <c r="O67" s="204"/>
      <c r="P67" s="188">
        <f t="shared" si="2"/>
        <v>0</v>
      </c>
    </row>
    <row r="68" spans="1:16" ht="12.75" customHeight="1">
      <c r="A68" s="226"/>
      <c r="B68" s="227" t="s">
        <v>148</v>
      </c>
      <c r="C68" s="183"/>
      <c r="D68" s="183"/>
      <c r="E68" s="210">
        <v>160298</v>
      </c>
      <c r="F68" s="183">
        <f t="shared" si="5"/>
        <v>160298</v>
      </c>
      <c r="G68" s="183"/>
      <c r="H68" s="183"/>
      <c r="I68" s="183"/>
      <c r="J68" s="183"/>
      <c r="K68" s="203"/>
      <c r="L68" s="203"/>
      <c r="M68" s="184">
        <f t="shared" si="3"/>
        <v>0</v>
      </c>
      <c r="N68" s="204"/>
      <c r="O68" s="204"/>
      <c r="P68" s="188">
        <f t="shared" si="2"/>
        <v>0</v>
      </c>
    </row>
    <row r="69" spans="1:16" ht="12.75" customHeight="1">
      <c r="A69" s="226"/>
      <c r="B69" s="227" t="s">
        <v>149</v>
      </c>
      <c r="C69" s="183"/>
      <c r="D69" s="183"/>
      <c r="E69" s="210">
        <v>26902</v>
      </c>
      <c r="F69" s="183">
        <f t="shared" si="5"/>
        <v>26902</v>
      </c>
      <c r="G69" s="183"/>
      <c r="H69" s="183"/>
      <c r="I69" s="183"/>
      <c r="J69" s="183"/>
      <c r="K69" s="203"/>
      <c r="L69" s="203"/>
      <c r="M69" s="184">
        <f t="shared" si="3"/>
        <v>0</v>
      </c>
      <c r="N69" s="204"/>
      <c r="O69" s="204"/>
      <c r="P69" s="188">
        <f t="shared" si="2"/>
        <v>0</v>
      </c>
    </row>
    <row r="70" spans="1:16" ht="12.75" customHeight="1">
      <c r="A70" s="226"/>
      <c r="B70" s="227" t="s">
        <v>150</v>
      </c>
      <c r="C70" s="183"/>
      <c r="D70" s="183"/>
      <c r="E70" s="210">
        <v>128529</v>
      </c>
      <c r="F70" s="183">
        <f t="shared" si="5"/>
        <v>128529</v>
      </c>
      <c r="G70" s="183"/>
      <c r="H70" s="183"/>
      <c r="I70" s="183"/>
      <c r="J70" s="183"/>
      <c r="K70" s="203"/>
      <c r="L70" s="203"/>
      <c r="M70" s="184">
        <f t="shared" si="3"/>
        <v>0</v>
      </c>
      <c r="N70" s="204"/>
      <c r="O70" s="204"/>
      <c r="P70" s="188">
        <f t="shared" si="2"/>
        <v>0</v>
      </c>
    </row>
    <row r="71" spans="1:16" ht="12" customHeight="1">
      <c r="A71" s="226"/>
      <c r="B71" s="227" t="s">
        <v>51</v>
      </c>
      <c r="C71" s="183"/>
      <c r="D71" s="183"/>
      <c r="E71" s="183"/>
      <c r="F71" s="183">
        <f t="shared" si="5"/>
        <v>0</v>
      </c>
      <c r="G71" s="183"/>
      <c r="H71" s="183"/>
      <c r="I71" s="183"/>
      <c r="J71" s="183"/>
      <c r="K71" s="203"/>
      <c r="L71" s="236">
        <v>60000</v>
      </c>
      <c r="M71" s="184">
        <f t="shared" si="3"/>
        <v>60000</v>
      </c>
      <c r="N71" s="204"/>
      <c r="O71" s="204"/>
      <c r="P71" s="188">
        <f t="shared" si="2"/>
        <v>0</v>
      </c>
    </row>
    <row r="72" spans="1:16" ht="12.75" customHeight="1">
      <c r="A72" s="226"/>
      <c r="B72" s="227" t="s">
        <v>44</v>
      </c>
      <c r="C72" s="183"/>
      <c r="D72" s="183"/>
      <c r="E72" s="183"/>
      <c r="F72" s="183">
        <f t="shared" si="5"/>
        <v>0</v>
      </c>
      <c r="G72" s="183"/>
      <c r="H72" s="183"/>
      <c r="I72" s="183"/>
      <c r="J72" s="183"/>
      <c r="K72" s="203"/>
      <c r="L72" s="203"/>
      <c r="M72" s="184">
        <f t="shared" si="3"/>
        <v>0</v>
      </c>
      <c r="N72" s="204"/>
      <c r="O72" s="204"/>
      <c r="P72" s="188">
        <f t="shared" si="2"/>
        <v>0</v>
      </c>
    </row>
    <row r="73" spans="1:16" ht="12.75" customHeight="1">
      <c r="A73" s="192"/>
      <c r="B73" s="193" t="s">
        <v>151</v>
      </c>
      <c r="C73" s="183"/>
      <c r="D73" s="183"/>
      <c r="E73" s="183"/>
      <c r="F73" s="183">
        <f t="shared" si="5"/>
        <v>0</v>
      </c>
      <c r="G73" s="183"/>
      <c r="H73" s="183"/>
      <c r="I73" s="183"/>
      <c r="J73" s="183"/>
      <c r="K73" s="203"/>
      <c r="L73" s="203"/>
      <c r="M73" s="184">
        <f t="shared" si="3"/>
        <v>0</v>
      </c>
      <c r="N73" s="204"/>
      <c r="O73" s="204"/>
      <c r="P73" s="188">
        <f aca="true" t="shared" si="11" ref="P73:P137">O73-N73</f>
        <v>0</v>
      </c>
    </row>
    <row r="74" spans="1:16" ht="12.75" customHeight="1">
      <c r="A74" s="192"/>
      <c r="B74" s="193" t="s">
        <v>59</v>
      </c>
      <c r="C74" s="183"/>
      <c r="D74" s="183"/>
      <c r="E74" s="183"/>
      <c r="F74" s="183">
        <f t="shared" si="5"/>
        <v>0</v>
      </c>
      <c r="G74" s="183"/>
      <c r="H74" s="183"/>
      <c r="I74" s="183"/>
      <c r="J74" s="183"/>
      <c r="K74" s="203"/>
      <c r="L74" s="203"/>
      <c r="M74" s="184">
        <f t="shared" si="3"/>
        <v>0</v>
      </c>
      <c r="N74" s="204"/>
      <c r="O74" s="204"/>
      <c r="P74" s="188">
        <f t="shared" si="11"/>
        <v>0</v>
      </c>
    </row>
    <row r="75" spans="1:16" ht="12.75" customHeight="1">
      <c r="A75" s="192"/>
      <c r="B75" s="222" t="s">
        <v>60</v>
      </c>
      <c r="C75" s="183"/>
      <c r="D75" s="183"/>
      <c r="E75" s="212">
        <v>405426</v>
      </c>
      <c r="F75" s="183">
        <f t="shared" si="5"/>
        <v>405426</v>
      </c>
      <c r="G75" s="183"/>
      <c r="H75" s="183"/>
      <c r="I75" s="183"/>
      <c r="J75" s="183"/>
      <c r="K75" s="203"/>
      <c r="L75" s="203"/>
      <c r="M75" s="184">
        <f t="shared" si="3"/>
        <v>0</v>
      </c>
      <c r="N75" s="204"/>
      <c r="O75" s="204"/>
      <c r="P75" s="188">
        <f t="shared" si="11"/>
        <v>0</v>
      </c>
    </row>
    <row r="76" spans="1:16" ht="12.75" customHeight="1">
      <c r="A76" s="192"/>
      <c r="B76" s="222" t="s">
        <v>152</v>
      </c>
      <c r="C76" s="183"/>
      <c r="D76" s="183"/>
      <c r="E76" s="232"/>
      <c r="F76" s="183">
        <f t="shared" si="5"/>
        <v>0</v>
      </c>
      <c r="G76" s="183"/>
      <c r="H76" s="183"/>
      <c r="I76" s="183"/>
      <c r="J76" s="183"/>
      <c r="K76" s="203"/>
      <c r="L76" s="203"/>
      <c r="M76" s="184">
        <f t="shared" si="3"/>
        <v>0</v>
      </c>
      <c r="N76" s="204"/>
      <c r="O76" s="204">
        <v>5000</v>
      </c>
      <c r="P76" s="188">
        <f t="shared" si="11"/>
        <v>5000</v>
      </c>
    </row>
    <row r="77" spans="1:16" ht="12.75" customHeight="1">
      <c r="A77" s="192"/>
      <c r="B77" s="222" t="s">
        <v>61</v>
      </c>
      <c r="C77" s="183"/>
      <c r="D77" s="183"/>
      <c r="E77" s="237">
        <f>148500*1.1</f>
        <v>163350</v>
      </c>
      <c r="F77" s="183">
        <f t="shared" si="5"/>
        <v>163350</v>
      </c>
      <c r="G77" s="183"/>
      <c r="H77" s="183"/>
      <c r="I77" s="183"/>
      <c r="J77" s="183"/>
      <c r="K77" s="203"/>
      <c r="L77" s="203"/>
      <c r="M77" s="184">
        <f t="shared" si="3"/>
        <v>0</v>
      </c>
      <c r="N77" s="204"/>
      <c r="O77" s="204"/>
      <c r="P77" s="188">
        <f t="shared" si="11"/>
        <v>0</v>
      </c>
    </row>
    <row r="78" spans="1:16" ht="12.75">
      <c r="A78" s="192"/>
      <c r="B78" s="193" t="s">
        <v>69</v>
      </c>
      <c r="C78" s="183"/>
      <c r="D78" s="183"/>
      <c r="E78" s="183"/>
      <c r="F78" s="183">
        <f t="shared" si="5"/>
        <v>0</v>
      </c>
      <c r="G78" s="183"/>
      <c r="H78" s="183"/>
      <c r="I78" s="183"/>
      <c r="J78" s="183"/>
      <c r="K78" s="203"/>
      <c r="L78" s="203"/>
      <c r="M78" s="184">
        <f t="shared" si="3"/>
        <v>0</v>
      </c>
      <c r="N78" s="204"/>
      <c r="O78" s="204"/>
      <c r="P78" s="188">
        <f t="shared" si="11"/>
        <v>0</v>
      </c>
    </row>
    <row r="79" spans="1:16" ht="12.75">
      <c r="A79" s="192"/>
      <c r="B79" s="193" t="s">
        <v>153</v>
      </c>
      <c r="C79" s="183"/>
      <c r="D79" s="183"/>
      <c r="E79" s="183"/>
      <c r="F79" s="183"/>
      <c r="G79" s="183"/>
      <c r="H79" s="183"/>
      <c r="I79" s="183"/>
      <c r="J79" s="183"/>
      <c r="K79" s="203"/>
      <c r="L79" s="203"/>
      <c r="M79" s="184"/>
      <c r="N79" s="204"/>
      <c r="O79" s="204"/>
      <c r="P79" s="188"/>
    </row>
    <row r="80" spans="1:16" ht="12.75">
      <c r="A80" s="192"/>
      <c r="B80" s="193" t="s">
        <v>154</v>
      </c>
      <c r="C80" s="183"/>
      <c r="D80" s="183"/>
      <c r="E80" s="183"/>
      <c r="F80" s="183">
        <f t="shared" si="5"/>
        <v>0</v>
      </c>
      <c r="G80" s="183"/>
      <c r="H80" s="183"/>
      <c r="I80" s="183"/>
      <c r="J80" s="183"/>
      <c r="K80" s="203"/>
      <c r="L80" s="238"/>
      <c r="M80" s="184">
        <f t="shared" si="3"/>
        <v>0</v>
      </c>
      <c r="N80" s="204"/>
      <c r="O80" s="204"/>
      <c r="P80" s="188">
        <f t="shared" si="11"/>
        <v>0</v>
      </c>
    </row>
    <row r="81" spans="1:16" ht="12.75">
      <c r="A81" s="192"/>
      <c r="B81" s="193" t="s">
        <v>71</v>
      </c>
      <c r="C81" s="183"/>
      <c r="D81" s="183"/>
      <c r="E81" s="183"/>
      <c r="F81" s="183">
        <f t="shared" si="5"/>
        <v>0</v>
      </c>
      <c r="G81" s="183"/>
      <c r="H81" s="183"/>
      <c r="I81" s="183"/>
      <c r="J81" s="183"/>
      <c r="K81" s="203"/>
      <c r="L81" s="236">
        <v>10000</v>
      </c>
      <c r="M81" s="184">
        <f t="shared" si="3"/>
        <v>10000</v>
      </c>
      <c r="N81" s="204"/>
      <c r="O81" s="204"/>
      <c r="P81" s="188">
        <f t="shared" si="11"/>
        <v>0</v>
      </c>
    </row>
    <row r="82" spans="1:16" ht="12.75" customHeight="1">
      <c r="A82" s="192"/>
      <c r="B82" s="222" t="s">
        <v>62</v>
      </c>
      <c r="C82" s="183"/>
      <c r="D82" s="183"/>
      <c r="E82" s="239"/>
      <c r="F82" s="183">
        <f t="shared" si="5"/>
        <v>0</v>
      </c>
      <c r="G82" s="183"/>
      <c r="H82" s="183"/>
      <c r="I82" s="183"/>
      <c r="J82" s="183"/>
      <c r="K82" s="203"/>
      <c r="L82" s="203"/>
      <c r="M82" s="184">
        <f aca="true" t="shared" si="12" ref="M82:M144">L82-K82</f>
        <v>0</v>
      </c>
      <c r="N82" s="204"/>
      <c r="O82" s="204"/>
      <c r="P82" s="188">
        <f t="shared" si="11"/>
        <v>0</v>
      </c>
    </row>
    <row r="83" spans="1:16" ht="12.75" customHeight="1">
      <c r="A83" s="192"/>
      <c r="B83" s="222" t="s">
        <v>96</v>
      </c>
      <c r="C83" s="183"/>
      <c r="D83" s="183"/>
      <c r="E83" s="183"/>
      <c r="F83" s="183">
        <f t="shared" si="5"/>
        <v>0</v>
      </c>
      <c r="G83" s="183"/>
      <c r="H83" s="183"/>
      <c r="I83" s="183"/>
      <c r="J83" s="183"/>
      <c r="K83" s="203"/>
      <c r="L83" s="235">
        <v>60988</v>
      </c>
      <c r="M83" s="184">
        <f t="shared" si="12"/>
        <v>60988</v>
      </c>
      <c r="N83" s="204"/>
      <c r="O83" s="204">
        <v>6000</v>
      </c>
      <c r="P83" s="188">
        <f t="shared" si="11"/>
        <v>6000</v>
      </c>
    </row>
    <row r="84" spans="1:16" ht="12.75" customHeight="1">
      <c r="A84" s="192"/>
      <c r="B84" s="214" t="s">
        <v>73</v>
      </c>
      <c r="C84" s="183"/>
      <c r="D84" s="183"/>
      <c r="E84" s="237"/>
      <c r="F84" s="183">
        <f t="shared" si="5"/>
        <v>0</v>
      </c>
      <c r="G84" s="183"/>
      <c r="H84" s="183"/>
      <c r="I84" s="183"/>
      <c r="J84" s="183"/>
      <c r="K84" s="203"/>
      <c r="L84" s="203"/>
      <c r="M84" s="184">
        <f t="shared" si="12"/>
        <v>0</v>
      </c>
      <c r="N84" s="204"/>
      <c r="O84" s="240"/>
      <c r="P84" s="188">
        <f t="shared" si="11"/>
        <v>0</v>
      </c>
    </row>
    <row r="85" spans="1:16" ht="12.75" customHeight="1">
      <c r="A85" s="192"/>
      <c r="B85" s="222" t="s">
        <v>79</v>
      </c>
      <c r="C85" s="183"/>
      <c r="D85" s="183"/>
      <c r="E85" s="183"/>
      <c r="F85" s="183">
        <f t="shared" si="5"/>
        <v>0</v>
      </c>
      <c r="G85" s="183"/>
      <c r="H85" s="183"/>
      <c r="I85" s="183"/>
      <c r="J85" s="183"/>
      <c r="K85" s="203"/>
      <c r="L85" s="203"/>
      <c r="M85" s="184">
        <f t="shared" si="12"/>
        <v>0</v>
      </c>
      <c r="N85" s="204"/>
      <c r="O85" s="204"/>
      <c r="P85" s="188">
        <f t="shared" si="11"/>
        <v>0</v>
      </c>
    </row>
    <row r="86" spans="1:16" ht="12.75" customHeight="1">
      <c r="A86" s="192"/>
      <c r="B86" s="222" t="s">
        <v>155</v>
      </c>
      <c r="C86" s="183"/>
      <c r="D86" s="183"/>
      <c r="E86" s="241"/>
      <c r="F86" s="183">
        <f t="shared" si="5"/>
        <v>0</v>
      </c>
      <c r="G86" s="183"/>
      <c r="H86" s="183"/>
      <c r="I86" s="183"/>
      <c r="J86" s="183"/>
      <c r="K86" s="203"/>
      <c r="L86" s="203"/>
      <c r="M86" s="184">
        <f t="shared" si="12"/>
        <v>0</v>
      </c>
      <c r="N86" s="204"/>
      <c r="O86" s="204"/>
      <c r="P86" s="188">
        <f t="shared" si="11"/>
        <v>0</v>
      </c>
    </row>
    <row r="87" spans="1:16" ht="12.75" customHeight="1">
      <c r="A87" s="192"/>
      <c r="B87" s="222" t="s">
        <v>156</v>
      </c>
      <c r="C87" s="183"/>
      <c r="D87" s="183"/>
      <c r="E87" s="234">
        <v>34695</v>
      </c>
      <c r="F87" s="183">
        <f t="shared" si="5"/>
        <v>34695</v>
      </c>
      <c r="G87" s="183"/>
      <c r="H87" s="183"/>
      <c r="I87" s="183"/>
      <c r="J87" s="183"/>
      <c r="K87" s="203"/>
      <c r="L87" s="203"/>
      <c r="M87" s="184">
        <f t="shared" si="12"/>
        <v>0</v>
      </c>
      <c r="N87" s="204"/>
      <c r="O87" s="204"/>
      <c r="P87" s="188">
        <f t="shared" si="11"/>
        <v>0</v>
      </c>
    </row>
    <row r="88" spans="1:16" ht="12.75" customHeight="1">
      <c r="A88" s="226"/>
      <c r="B88" s="227" t="s">
        <v>77</v>
      </c>
      <c r="C88" s="183"/>
      <c r="D88" s="183"/>
      <c r="E88" s="183"/>
      <c r="F88" s="183">
        <f t="shared" si="5"/>
        <v>0</v>
      </c>
      <c r="G88" s="183"/>
      <c r="H88" s="183"/>
      <c r="I88" s="183"/>
      <c r="J88" s="183"/>
      <c r="K88" s="203"/>
      <c r="L88" s="203"/>
      <c r="M88" s="184">
        <f t="shared" si="12"/>
        <v>0</v>
      </c>
      <c r="N88" s="204"/>
      <c r="O88" s="204"/>
      <c r="P88" s="188">
        <f t="shared" si="11"/>
        <v>0</v>
      </c>
    </row>
    <row r="89" spans="1:16" ht="12.75" customHeight="1">
      <c r="A89" s="192"/>
      <c r="B89" s="222" t="s">
        <v>82</v>
      </c>
      <c r="C89" s="183"/>
      <c r="D89" s="183"/>
      <c r="E89" s="183"/>
      <c r="F89" s="183">
        <f t="shared" si="5"/>
        <v>0</v>
      </c>
      <c r="G89" s="183"/>
      <c r="H89" s="183"/>
      <c r="I89" s="183"/>
      <c r="J89" s="183"/>
      <c r="K89" s="203"/>
      <c r="L89" s="203"/>
      <c r="M89" s="184">
        <f t="shared" si="12"/>
        <v>0</v>
      </c>
      <c r="N89" s="204"/>
      <c r="O89" s="204"/>
      <c r="P89" s="188">
        <f t="shared" si="11"/>
        <v>0</v>
      </c>
    </row>
    <row r="90" spans="1:16" ht="12.75" customHeight="1">
      <c r="A90" s="192"/>
      <c r="B90" s="222" t="s">
        <v>157</v>
      </c>
      <c r="C90" s="183"/>
      <c r="D90" s="183"/>
      <c r="E90" s="183"/>
      <c r="F90" s="183">
        <f t="shared" si="5"/>
        <v>0</v>
      </c>
      <c r="G90" s="183"/>
      <c r="H90" s="183"/>
      <c r="I90" s="183"/>
      <c r="J90" s="183"/>
      <c r="K90" s="203"/>
      <c r="L90" s="203"/>
      <c r="M90" s="184">
        <f t="shared" si="12"/>
        <v>0</v>
      </c>
      <c r="N90" s="204"/>
      <c r="O90" s="204"/>
      <c r="P90" s="188">
        <f t="shared" si="11"/>
        <v>0</v>
      </c>
    </row>
    <row r="91" spans="1:16" ht="12.75" customHeight="1">
      <c r="A91" s="192"/>
      <c r="B91" s="193" t="s">
        <v>158</v>
      </c>
      <c r="C91" s="183"/>
      <c r="D91" s="183"/>
      <c r="E91" s="234"/>
      <c r="F91" s="183">
        <f t="shared" si="5"/>
        <v>0</v>
      </c>
      <c r="G91" s="183"/>
      <c r="H91" s="183"/>
      <c r="I91" s="183"/>
      <c r="J91" s="183"/>
      <c r="K91" s="203"/>
      <c r="L91" s="236">
        <f>5000+6000+9200</f>
        <v>20200</v>
      </c>
      <c r="M91" s="184">
        <f t="shared" si="12"/>
        <v>20200</v>
      </c>
      <c r="N91" s="204"/>
      <c r="O91" s="204"/>
      <c r="P91" s="188">
        <f t="shared" si="11"/>
        <v>0</v>
      </c>
    </row>
    <row r="92" spans="1:16" ht="12.75" customHeight="1">
      <c r="A92" s="192"/>
      <c r="B92" s="222" t="s">
        <v>159</v>
      </c>
      <c r="C92" s="183"/>
      <c r="D92" s="183"/>
      <c r="E92" s="183"/>
      <c r="F92" s="183">
        <f aca="true" t="shared" si="13" ref="F92:F144">E92-D92</f>
        <v>0</v>
      </c>
      <c r="G92" s="183"/>
      <c r="H92" s="183"/>
      <c r="I92" s="183"/>
      <c r="J92" s="183"/>
      <c r="K92" s="203"/>
      <c r="L92" s="203"/>
      <c r="M92" s="184">
        <f t="shared" si="12"/>
        <v>0</v>
      </c>
      <c r="N92" s="204"/>
      <c r="O92" s="204"/>
      <c r="P92" s="188">
        <f t="shared" si="11"/>
        <v>0</v>
      </c>
    </row>
    <row r="93" spans="1:16" ht="36" customHeight="1">
      <c r="A93" s="242">
        <v>228</v>
      </c>
      <c r="B93" s="243" t="s">
        <v>117</v>
      </c>
      <c r="C93" s="183">
        <f>C94</f>
        <v>0</v>
      </c>
      <c r="D93" s="183">
        <f>D94</f>
        <v>0</v>
      </c>
      <c r="E93" s="183">
        <f>E94</f>
        <v>0</v>
      </c>
      <c r="F93" s="183">
        <f t="shared" si="13"/>
        <v>0</v>
      </c>
      <c r="G93" s="183">
        <f>G94</f>
        <v>0</v>
      </c>
      <c r="H93" s="183">
        <f>H94</f>
        <v>0</v>
      </c>
      <c r="I93" s="183">
        <f aca="true" t="shared" si="14" ref="I93:O93">I94</f>
        <v>0</v>
      </c>
      <c r="J93" s="183">
        <f t="shared" si="14"/>
        <v>0</v>
      </c>
      <c r="K93" s="203">
        <f t="shared" si="14"/>
        <v>0</v>
      </c>
      <c r="L93" s="203"/>
      <c r="M93" s="184">
        <f t="shared" si="12"/>
        <v>0</v>
      </c>
      <c r="N93" s="204">
        <f t="shared" si="14"/>
        <v>0</v>
      </c>
      <c r="O93" s="204">
        <f t="shared" si="14"/>
        <v>0</v>
      </c>
      <c r="P93" s="188">
        <f t="shared" si="11"/>
        <v>0</v>
      </c>
    </row>
    <row r="94" spans="1:16" ht="28.5" customHeight="1">
      <c r="A94" s="242"/>
      <c r="B94" s="193" t="s">
        <v>100</v>
      </c>
      <c r="C94" s="183">
        <f>D94+K94+N94</f>
        <v>0</v>
      </c>
      <c r="D94" s="183"/>
      <c r="E94" s="219"/>
      <c r="F94" s="183">
        <f t="shared" si="13"/>
        <v>0</v>
      </c>
      <c r="G94" s="183"/>
      <c r="H94" s="183"/>
      <c r="I94" s="183"/>
      <c r="J94" s="183"/>
      <c r="K94" s="203"/>
      <c r="L94" s="203"/>
      <c r="M94" s="184">
        <f t="shared" si="12"/>
        <v>0</v>
      </c>
      <c r="N94" s="204"/>
      <c r="O94" s="204"/>
      <c r="P94" s="188">
        <f t="shared" si="11"/>
        <v>0</v>
      </c>
    </row>
    <row r="95" spans="1:16" ht="12.75" customHeight="1">
      <c r="A95" s="175">
        <v>263</v>
      </c>
      <c r="B95" s="189" t="s">
        <v>7</v>
      </c>
      <c r="C95" s="183">
        <f aca="true" t="shared" si="15" ref="C95:O95">SUM(C96:C97)</f>
        <v>0</v>
      </c>
      <c r="D95" s="183">
        <f t="shared" si="15"/>
        <v>0</v>
      </c>
      <c r="E95" s="183">
        <f t="shared" si="15"/>
        <v>0</v>
      </c>
      <c r="F95" s="183">
        <f t="shared" si="13"/>
        <v>0</v>
      </c>
      <c r="G95" s="183">
        <f t="shared" si="15"/>
        <v>0</v>
      </c>
      <c r="H95" s="183">
        <f t="shared" si="15"/>
        <v>0</v>
      </c>
      <c r="I95" s="183">
        <f t="shared" si="15"/>
        <v>0</v>
      </c>
      <c r="J95" s="183">
        <f t="shared" si="15"/>
        <v>0</v>
      </c>
      <c r="K95" s="203">
        <f t="shared" si="15"/>
        <v>0</v>
      </c>
      <c r="L95" s="203">
        <f t="shared" si="15"/>
        <v>65000</v>
      </c>
      <c r="M95" s="184">
        <f t="shared" si="12"/>
        <v>65000</v>
      </c>
      <c r="N95" s="204">
        <f t="shared" si="15"/>
        <v>0</v>
      </c>
      <c r="O95" s="204">
        <f t="shared" si="15"/>
        <v>0</v>
      </c>
      <c r="P95" s="188">
        <f t="shared" si="11"/>
        <v>0</v>
      </c>
    </row>
    <row r="96" spans="1:16" ht="12.75">
      <c r="A96" s="192"/>
      <c r="B96" s="193" t="s">
        <v>30</v>
      </c>
      <c r="C96" s="183"/>
      <c r="D96" s="183"/>
      <c r="E96" s="183"/>
      <c r="F96" s="183">
        <f t="shared" si="13"/>
        <v>0</v>
      </c>
      <c r="G96" s="183"/>
      <c r="H96" s="183"/>
      <c r="I96" s="183"/>
      <c r="J96" s="183"/>
      <c r="K96" s="203"/>
      <c r="L96" s="236">
        <v>65000</v>
      </c>
      <c r="M96" s="184">
        <f t="shared" si="12"/>
        <v>65000</v>
      </c>
      <c r="N96" s="204"/>
      <c r="O96" s="204"/>
      <c r="P96" s="188">
        <f t="shared" si="11"/>
        <v>0</v>
      </c>
    </row>
    <row r="97" spans="1:16" ht="12.75">
      <c r="A97" s="192"/>
      <c r="B97" s="193"/>
      <c r="C97" s="183"/>
      <c r="D97" s="183"/>
      <c r="E97" s="183"/>
      <c r="F97" s="183">
        <f t="shared" si="13"/>
        <v>0</v>
      </c>
      <c r="G97" s="183"/>
      <c r="H97" s="183"/>
      <c r="I97" s="183"/>
      <c r="J97" s="183"/>
      <c r="K97" s="203"/>
      <c r="L97" s="203"/>
      <c r="M97" s="184">
        <f t="shared" si="12"/>
        <v>0</v>
      </c>
      <c r="N97" s="204"/>
      <c r="O97" s="204"/>
      <c r="P97" s="188">
        <f t="shared" si="11"/>
        <v>0</v>
      </c>
    </row>
    <row r="98" spans="1:16" ht="24" customHeight="1">
      <c r="A98" s="202">
        <v>266</v>
      </c>
      <c r="B98" s="244" t="s">
        <v>160</v>
      </c>
      <c r="C98" s="183">
        <f>C99</f>
        <v>0</v>
      </c>
      <c r="D98" s="183">
        <f aca="true" t="shared" si="16" ref="D98:O98">D99</f>
        <v>0</v>
      </c>
      <c r="E98" s="183">
        <f t="shared" si="16"/>
        <v>0</v>
      </c>
      <c r="F98" s="183">
        <f t="shared" si="13"/>
        <v>0</v>
      </c>
      <c r="G98" s="183">
        <f t="shared" si="16"/>
        <v>0</v>
      </c>
      <c r="H98" s="183">
        <f t="shared" si="16"/>
        <v>0</v>
      </c>
      <c r="I98" s="183">
        <f t="shared" si="16"/>
        <v>0</v>
      </c>
      <c r="J98" s="183">
        <f t="shared" si="16"/>
        <v>0</v>
      </c>
      <c r="K98" s="203">
        <f t="shared" si="16"/>
        <v>0</v>
      </c>
      <c r="L98" s="203">
        <f t="shared" si="16"/>
        <v>4000</v>
      </c>
      <c r="M98" s="184">
        <f t="shared" si="12"/>
        <v>4000</v>
      </c>
      <c r="N98" s="204">
        <f t="shared" si="16"/>
        <v>0</v>
      </c>
      <c r="O98" s="204">
        <f t="shared" si="16"/>
        <v>0</v>
      </c>
      <c r="P98" s="188">
        <f t="shared" si="11"/>
        <v>0</v>
      </c>
    </row>
    <row r="99" spans="1:16" ht="17.25" customHeight="1">
      <c r="A99" s="202"/>
      <c r="B99" s="244" t="s">
        <v>161</v>
      </c>
      <c r="C99" s="183"/>
      <c r="D99" s="183"/>
      <c r="E99" s="183"/>
      <c r="F99" s="183">
        <f t="shared" si="13"/>
        <v>0</v>
      </c>
      <c r="G99" s="183"/>
      <c r="H99" s="183"/>
      <c r="I99" s="183"/>
      <c r="J99" s="183"/>
      <c r="K99" s="203"/>
      <c r="L99" s="210">
        <v>4000</v>
      </c>
      <c r="M99" s="184">
        <f t="shared" si="12"/>
        <v>4000</v>
      </c>
      <c r="N99" s="204"/>
      <c r="O99" s="204"/>
      <c r="P99" s="188">
        <f t="shared" si="11"/>
        <v>0</v>
      </c>
    </row>
    <row r="100" spans="1:16" ht="15.75" customHeight="1">
      <c r="A100" s="175">
        <v>291</v>
      </c>
      <c r="B100" s="245" t="s">
        <v>162</v>
      </c>
      <c r="C100" s="183">
        <f aca="true" t="shared" si="17" ref="C100:O100">SUM(C101:C106)</f>
        <v>0</v>
      </c>
      <c r="D100" s="183">
        <f t="shared" si="17"/>
        <v>0</v>
      </c>
      <c r="E100" s="183">
        <f t="shared" si="17"/>
        <v>1026000</v>
      </c>
      <c r="F100" s="183">
        <f t="shared" si="13"/>
        <v>1026000</v>
      </c>
      <c r="G100" s="183">
        <f t="shared" si="17"/>
        <v>0</v>
      </c>
      <c r="H100" s="183">
        <f t="shared" si="17"/>
        <v>0</v>
      </c>
      <c r="I100" s="183">
        <f t="shared" si="17"/>
        <v>0</v>
      </c>
      <c r="J100" s="183">
        <f t="shared" si="17"/>
        <v>0</v>
      </c>
      <c r="K100" s="203">
        <f t="shared" si="17"/>
        <v>0</v>
      </c>
      <c r="L100" s="203">
        <f t="shared" si="17"/>
        <v>0</v>
      </c>
      <c r="M100" s="184">
        <f t="shared" si="12"/>
        <v>0</v>
      </c>
      <c r="N100" s="204">
        <f t="shared" si="17"/>
        <v>0</v>
      </c>
      <c r="O100" s="204">
        <f t="shared" si="17"/>
        <v>16000</v>
      </c>
      <c r="P100" s="188">
        <f t="shared" si="11"/>
        <v>16000</v>
      </c>
    </row>
    <row r="101" spans="1:16" ht="12.75" customHeight="1">
      <c r="A101" s="175">
        <v>291</v>
      </c>
      <c r="B101" s="222" t="s">
        <v>18</v>
      </c>
      <c r="C101" s="183"/>
      <c r="D101" s="183"/>
      <c r="E101" s="246">
        <v>148000</v>
      </c>
      <c r="F101" s="183">
        <f t="shared" si="13"/>
        <v>148000</v>
      </c>
      <c r="G101" s="183"/>
      <c r="H101" s="183"/>
      <c r="I101" s="183"/>
      <c r="J101" s="183"/>
      <c r="K101" s="203"/>
      <c r="L101" s="203"/>
      <c r="M101" s="184">
        <f t="shared" si="12"/>
        <v>0</v>
      </c>
      <c r="N101" s="204"/>
      <c r="O101" s="204"/>
      <c r="P101" s="188">
        <f t="shared" si="11"/>
        <v>0</v>
      </c>
    </row>
    <row r="102" spans="1:16" ht="12.75">
      <c r="A102" s="192">
        <v>291</v>
      </c>
      <c r="B102" s="222" t="s">
        <v>163</v>
      </c>
      <c r="C102" s="183"/>
      <c r="D102" s="183"/>
      <c r="E102" s="183"/>
      <c r="F102" s="183">
        <f t="shared" si="13"/>
        <v>0</v>
      </c>
      <c r="G102" s="183"/>
      <c r="H102" s="183"/>
      <c r="I102" s="183"/>
      <c r="J102" s="183"/>
      <c r="K102" s="203"/>
      <c r="L102" s="203"/>
      <c r="M102" s="184">
        <f t="shared" si="12"/>
        <v>0</v>
      </c>
      <c r="N102" s="204"/>
      <c r="O102" s="204">
        <v>3000</v>
      </c>
      <c r="P102" s="188">
        <f t="shared" si="11"/>
        <v>3000</v>
      </c>
    </row>
    <row r="103" spans="1:16" ht="12.75">
      <c r="A103" s="192"/>
      <c r="B103" s="222"/>
      <c r="C103" s="183"/>
      <c r="D103" s="183"/>
      <c r="E103" s="183"/>
      <c r="F103" s="183">
        <f t="shared" si="13"/>
        <v>0</v>
      </c>
      <c r="G103" s="183"/>
      <c r="H103" s="183"/>
      <c r="I103" s="183"/>
      <c r="J103" s="183"/>
      <c r="K103" s="203"/>
      <c r="L103" s="203"/>
      <c r="M103" s="184">
        <f t="shared" si="12"/>
        <v>0</v>
      </c>
      <c r="N103" s="204"/>
      <c r="O103" s="204"/>
      <c r="P103" s="188">
        <f t="shared" si="11"/>
        <v>0</v>
      </c>
    </row>
    <row r="104" spans="1:16" ht="12.75">
      <c r="A104" s="202">
        <v>291</v>
      </c>
      <c r="B104" s="222" t="s">
        <v>31</v>
      </c>
      <c r="C104" s="183"/>
      <c r="D104" s="183"/>
      <c r="E104" s="185">
        <v>878000</v>
      </c>
      <c r="F104" s="246">
        <v>148000</v>
      </c>
      <c r="G104" s="183"/>
      <c r="H104" s="183"/>
      <c r="I104" s="183"/>
      <c r="J104" s="183"/>
      <c r="K104" s="203"/>
      <c r="L104" s="203"/>
      <c r="M104" s="184">
        <f t="shared" si="12"/>
        <v>0</v>
      </c>
      <c r="N104" s="204"/>
      <c r="O104" s="204"/>
      <c r="P104" s="188">
        <f t="shared" si="11"/>
        <v>0</v>
      </c>
    </row>
    <row r="105" spans="1:16" ht="21.75" customHeight="1">
      <c r="A105" s="202">
        <v>291</v>
      </c>
      <c r="B105" s="247" t="s">
        <v>164</v>
      </c>
      <c r="C105" s="183"/>
      <c r="D105" s="183"/>
      <c r="E105" s="183"/>
      <c r="F105" s="183">
        <f t="shared" si="13"/>
        <v>0</v>
      </c>
      <c r="G105" s="183"/>
      <c r="H105" s="183"/>
      <c r="I105" s="183"/>
      <c r="J105" s="183"/>
      <c r="K105" s="203"/>
      <c r="L105" s="248"/>
      <c r="M105" s="184">
        <f t="shared" si="12"/>
        <v>0</v>
      </c>
      <c r="N105" s="204"/>
      <c r="O105" s="204">
        <v>13000</v>
      </c>
      <c r="P105" s="188">
        <f t="shared" si="11"/>
        <v>13000</v>
      </c>
    </row>
    <row r="106" spans="1:16" ht="12.75">
      <c r="A106" s="192"/>
      <c r="B106" s="249" t="s">
        <v>165</v>
      </c>
      <c r="C106" s="183"/>
      <c r="D106" s="183"/>
      <c r="E106" s="183"/>
      <c r="F106" s="183">
        <f t="shared" si="13"/>
        <v>0</v>
      </c>
      <c r="G106" s="183"/>
      <c r="H106" s="183"/>
      <c r="I106" s="183"/>
      <c r="J106" s="183"/>
      <c r="K106" s="203"/>
      <c r="L106" s="203"/>
      <c r="M106" s="184">
        <f t="shared" si="12"/>
        <v>0</v>
      </c>
      <c r="N106" s="204"/>
      <c r="O106" s="204"/>
      <c r="P106" s="188">
        <f t="shared" si="11"/>
        <v>0</v>
      </c>
    </row>
    <row r="107" spans="1:16" ht="15.75">
      <c r="A107" s="175">
        <v>310</v>
      </c>
      <c r="B107" s="245" t="s">
        <v>9</v>
      </c>
      <c r="C107" s="183">
        <f aca="true" t="shared" si="18" ref="C107:O107">SUM(C108:C121)</f>
        <v>0</v>
      </c>
      <c r="D107" s="183">
        <f t="shared" si="18"/>
        <v>0</v>
      </c>
      <c r="E107" s="183">
        <f t="shared" si="18"/>
        <v>40000</v>
      </c>
      <c r="F107" s="183">
        <f t="shared" si="13"/>
        <v>40000</v>
      </c>
      <c r="G107" s="183">
        <f t="shared" si="18"/>
        <v>0</v>
      </c>
      <c r="H107" s="183">
        <f t="shared" si="18"/>
        <v>0</v>
      </c>
      <c r="I107" s="183">
        <f t="shared" si="18"/>
        <v>0</v>
      </c>
      <c r="J107" s="183">
        <f t="shared" si="18"/>
        <v>0</v>
      </c>
      <c r="K107" s="203">
        <f t="shared" si="18"/>
        <v>0</v>
      </c>
      <c r="L107" s="203">
        <f t="shared" si="18"/>
        <v>1460000</v>
      </c>
      <c r="M107" s="184">
        <f t="shared" si="12"/>
        <v>1460000</v>
      </c>
      <c r="N107" s="204">
        <f t="shared" si="18"/>
        <v>0</v>
      </c>
      <c r="O107" s="204">
        <f t="shared" si="18"/>
        <v>123000</v>
      </c>
      <c r="P107" s="188">
        <f t="shared" si="11"/>
        <v>123000</v>
      </c>
    </row>
    <row r="108" spans="1:16" ht="12.75">
      <c r="A108" s="192"/>
      <c r="B108" s="222" t="s">
        <v>166</v>
      </c>
      <c r="C108" s="183"/>
      <c r="D108" s="183"/>
      <c r="E108" s="183"/>
      <c r="F108" s="183">
        <f t="shared" si="13"/>
        <v>0</v>
      </c>
      <c r="G108" s="183"/>
      <c r="H108" s="183"/>
      <c r="I108" s="183"/>
      <c r="J108" s="183"/>
      <c r="K108" s="203"/>
      <c r="L108" s="203"/>
      <c r="M108" s="184">
        <f t="shared" si="12"/>
        <v>0</v>
      </c>
      <c r="N108" s="204"/>
      <c r="O108" s="204"/>
      <c r="P108" s="188">
        <f t="shared" si="11"/>
        <v>0</v>
      </c>
    </row>
    <row r="109" spans="1:16" ht="12.75">
      <c r="A109" s="192"/>
      <c r="B109" s="222" t="s">
        <v>167</v>
      </c>
      <c r="C109" s="183"/>
      <c r="D109" s="183"/>
      <c r="E109" s="183"/>
      <c r="F109" s="183">
        <f t="shared" si="13"/>
        <v>0</v>
      </c>
      <c r="G109" s="183"/>
      <c r="H109" s="183"/>
      <c r="I109" s="183"/>
      <c r="J109" s="183"/>
      <c r="K109" s="203"/>
      <c r="L109" s="203"/>
      <c r="M109" s="184">
        <f t="shared" si="12"/>
        <v>0</v>
      </c>
      <c r="N109" s="204"/>
      <c r="O109" s="204">
        <v>10000</v>
      </c>
      <c r="P109" s="188">
        <f t="shared" si="11"/>
        <v>10000</v>
      </c>
    </row>
    <row r="110" spans="1:16" ht="12.75">
      <c r="A110" s="192"/>
      <c r="B110" s="222" t="s">
        <v>75</v>
      </c>
      <c r="C110" s="183"/>
      <c r="D110" s="183"/>
      <c r="E110" s="183"/>
      <c r="F110" s="183">
        <f t="shared" si="13"/>
        <v>0</v>
      </c>
      <c r="G110" s="183"/>
      <c r="H110" s="183"/>
      <c r="I110" s="183"/>
      <c r="J110" s="183"/>
      <c r="K110" s="203"/>
      <c r="L110" s="250"/>
      <c r="M110" s="184">
        <f t="shared" si="12"/>
        <v>0</v>
      </c>
      <c r="N110" s="204"/>
      <c r="O110" s="204"/>
      <c r="P110" s="188">
        <f t="shared" si="11"/>
        <v>0</v>
      </c>
    </row>
    <row r="111" spans="1:16" ht="12.75">
      <c r="A111" s="192"/>
      <c r="B111" s="222" t="s">
        <v>168</v>
      </c>
      <c r="C111" s="183"/>
      <c r="D111" s="183"/>
      <c r="E111" s="183"/>
      <c r="F111" s="183">
        <f t="shared" si="13"/>
        <v>0</v>
      </c>
      <c r="G111" s="183"/>
      <c r="H111" s="183"/>
      <c r="I111" s="183"/>
      <c r="J111" s="183"/>
      <c r="K111" s="203"/>
      <c r="L111" s="251">
        <v>15000</v>
      </c>
      <c r="M111" s="184">
        <f t="shared" si="12"/>
        <v>15000</v>
      </c>
      <c r="N111" s="204"/>
      <c r="O111" s="252"/>
      <c r="P111" s="188">
        <f t="shared" si="11"/>
        <v>0</v>
      </c>
    </row>
    <row r="112" spans="1:16" ht="12.75">
      <c r="A112" s="192"/>
      <c r="B112" s="222" t="s">
        <v>169</v>
      </c>
      <c r="C112" s="183"/>
      <c r="D112" s="183"/>
      <c r="E112" s="183"/>
      <c r="F112" s="183">
        <f t="shared" si="13"/>
        <v>0</v>
      </c>
      <c r="G112" s="183"/>
      <c r="H112" s="183"/>
      <c r="I112" s="183"/>
      <c r="J112" s="183"/>
      <c r="K112" s="203"/>
      <c r="L112" s="251">
        <v>800000</v>
      </c>
      <c r="M112" s="184">
        <f t="shared" si="12"/>
        <v>800000</v>
      </c>
      <c r="N112" s="204"/>
      <c r="O112" s="204"/>
      <c r="P112" s="188">
        <f t="shared" si="11"/>
        <v>0</v>
      </c>
    </row>
    <row r="113" spans="1:16" ht="12.75">
      <c r="A113" s="192"/>
      <c r="B113" s="222" t="s">
        <v>170</v>
      </c>
      <c r="C113" s="183"/>
      <c r="D113" s="183"/>
      <c r="E113" s="183"/>
      <c r="F113" s="183">
        <f t="shared" si="13"/>
        <v>0</v>
      </c>
      <c r="G113" s="183"/>
      <c r="H113" s="183"/>
      <c r="I113" s="183"/>
      <c r="J113" s="183"/>
      <c r="K113" s="203"/>
      <c r="L113" s="251">
        <v>50000</v>
      </c>
      <c r="M113" s="184">
        <f t="shared" si="12"/>
        <v>50000</v>
      </c>
      <c r="N113" s="204"/>
      <c r="O113" s="204">
        <v>10000</v>
      </c>
      <c r="P113" s="188">
        <f t="shared" si="11"/>
        <v>10000</v>
      </c>
    </row>
    <row r="114" spans="1:16" ht="12.75">
      <c r="A114" s="192"/>
      <c r="B114" s="222" t="s">
        <v>171</v>
      </c>
      <c r="C114" s="183"/>
      <c r="D114" s="183"/>
      <c r="E114" s="183"/>
      <c r="F114" s="183">
        <f t="shared" si="13"/>
        <v>0</v>
      </c>
      <c r="G114" s="183"/>
      <c r="H114" s="183"/>
      <c r="I114" s="183"/>
      <c r="J114" s="183"/>
      <c r="K114" s="203"/>
      <c r="L114" s="265">
        <v>500000</v>
      </c>
      <c r="M114" s="184">
        <f t="shared" si="12"/>
        <v>500000</v>
      </c>
      <c r="N114" s="204"/>
      <c r="O114" s="204"/>
      <c r="P114" s="188">
        <f t="shared" si="11"/>
        <v>0</v>
      </c>
    </row>
    <row r="115" spans="1:16" ht="12.75">
      <c r="A115" s="192"/>
      <c r="B115" s="222" t="s">
        <v>191</v>
      </c>
      <c r="C115" s="183"/>
      <c r="D115" s="183"/>
      <c r="E115" s="183"/>
      <c r="F115" s="183">
        <f t="shared" si="13"/>
        <v>0</v>
      </c>
      <c r="G115" s="183"/>
      <c r="H115" s="183"/>
      <c r="I115" s="183"/>
      <c r="J115" s="183"/>
      <c r="K115" s="203"/>
      <c r="L115" s="250"/>
      <c r="M115" s="184">
        <f t="shared" si="12"/>
        <v>0</v>
      </c>
      <c r="N115" s="204"/>
      <c r="O115" s="204">
        <v>73000</v>
      </c>
      <c r="P115" s="188">
        <f t="shared" si="11"/>
        <v>73000</v>
      </c>
    </row>
    <row r="116" spans="1:16" ht="12.75">
      <c r="A116" s="192"/>
      <c r="B116" s="222" t="s">
        <v>172</v>
      </c>
      <c r="C116" s="183"/>
      <c r="D116" s="183"/>
      <c r="E116" s="183"/>
      <c r="F116" s="183">
        <f t="shared" si="13"/>
        <v>0</v>
      </c>
      <c r="G116" s="183"/>
      <c r="H116" s="183"/>
      <c r="I116" s="183"/>
      <c r="J116" s="183"/>
      <c r="K116" s="203"/>
      <c r="L116" s="250"/>
      <c r="M116" s="184">
        <f t="shared" si="12"/>
        <v>0</v>
      </c>
      <c r="N116" s="204"/>
      <c r="O116" s="204"/>
      <c r="P116" s="188">
        <f t="shared" si="11"/>
        <v>0</v>
      </c>
    </row>
    <row r="117" spans="1:16" ht="12.75">
      <c r="A117" s="192"/>
      <c r="B117" s="222" t="s">
        <v>173</v>
      </c>
      <c r="C117" s="183"/>
      <c r="D117" s="183"/>
      <c r="E117" s="183"/>
      <c r="F117" s="183">
        <f t="shared" si="13"/>
        <v>0</v>
      </c>
      <c r="G117" s="183"/>
      <c r="H117" s="183"/>
      <c r="I117" s="183"/>
      <c r="J117" s="183"/>
      <c r="K117" s="203"/>
      <c r="L117" s="251">
        <v>45000</v>
      </c>
      <c r="M117" s="184">
        <f t="shared" si="12"/>
        <v>45000</v>
      </c>
      <c r="N117" s="204"/>
      <c r="O117" s="204"/>
      <c r="P117" s="188">
        <f t="shared" si="11"/>
        <v>0</v>
      </c>
    </row>
    <row r="118" spans="1:16" ht="12.75">
      <c r="A118" s="192"/>
      <c r="B118" s="222" t="s">
        <v>115</v>
      </c>
      <c r="C118" s="183"/>
      <c r="D118" s="183"/>
      <c r="E118" s="183"/>
      <c r="F118" s="183">
        <f t="shared" si="13"/>
        <v>0</v>
      </c>
      <c r="G118" s="183"/>
      <c r="H118" s="183"/>
      <c r="I118" s="183"/>
      <c r="J118" s="183"/>
      <c r="K118" s="203"/>
      <c r="L118" s="203"/>
      <c r="M118" s="184">
        <f t="shared" si="12"/>
        <v>0</v>
      </c>
      <c r="N118" s="204"/>
      <c r="O118" s="204"/>
      <c r="P118" s="188">
        <f t="shared" si="11"/>
        <v>0</v>
      </c>
    </row>
    <row r="119" spans="1:16" ht="12" customHeight="1">
      <c r="A119" s="192"/>
      <c r="B119" s="222" t="s">
        <v>63</v>
      </c>
      <c r="C119" s="183"/>
      <c r="D119" s="183"/>
      <c r="E119" s="253">
        <v>40000</v>
      </c>
      <c r="F119" s="183">
        <f t="shared" si="13"/>
        <v>40000</v>
      </c>
      <c r="G119" s="183"/>
      <c r="H119" s="183"/>
      <c r="I119" s="183"/>
      <c r="J119" s="183"/>
      <c r="K119" s="203"/>
      <c r="L119" s="203"/>
      <c r="M119" s="184">
        <f t="shared" si="12"/>
        <v>0</v>
      </c>
      <c r="N119" s="204"/>
      <c r="O119" s="204"/>
      <c r="P119" s="188">
        <f t="shared" si="11"/>
        <v>0</v>
      </c>
    </row>
    <row r="120" spans="1:16" ht="13.5" thickBot="1">
      <c r="A120" s="192"/>
      <c r="B120" s="222" t="s">
        <v>114</v>
      </c>
      <c r="C120" s="183"/>
      <c r="D120" s="183"/>
      <c r="E120" s="183"/>
      <c r="F120" s="183">
        <f t="shared" si="13"/>
        <v>0</v>
      </c>
      <c r="G120" s="183"/>
      <c r="H120" s="183"/>
      <c r="I120" s="183"/>
      <c r="J120" s="183"/>
      <c r="K120" s="203"/>
      <c r="L120" s="251">
        <v>50000</v>
      </c>
      <c r="M120" s="184">
        <f t="shared" si="12"/>
        <v>50000</v>
      </c>
      <c r="N120" s="204"/>
      <c r="O120" s="204">
        <v>30000</v>
      </c>
      <c r="P120" s="188">
        <f t="shared" si="11"/>
        <v>30000</v>
      </c>
    </row>
    <row r="121" spans="1:16" ht="13.5" thickBot="1">
      <c r="A121" s="226"/>
      <c r="B121" s="227" t="s">
        <v>174</v>
      </c>
      <c r="C121" s="183"/>
      <c r="D121" s="183"/>
      <c r="E121" s="254"/>
      <c r="F121" s="183">
        <f t="shared" si="13"/>
        <v>0</v>
      </c>
      <c r="G121" s="183"/>
      <c r="H121" s="183"/>
      <c r="I121" s="183"/>
      <c r="J121" s="183"/>
      <c r="K121" s="203"/>
      <c r="L121" s="203"/>
      <c r="M121" s="184">
        <f t="shared" si="12"/>
        <v>0</v>
      </c>
      <c r="N121" s="204"/>
      <c r="O121" s="204"/>
      <c r="P121" s="188">
        <f t="shared" si="11"/>
        <v>0</v>
      </c>
    </row>
    <row r="122" spans="1:16" ht="20.25" customHeight="1">
      <c r="A122" s="202">
        <v>341</v>
      </c>
      <c r="B122" s="189" t="s">
        <v>175</v>
      </c>
      <c r="C122" s="183">
        <f>C123</f>
        <v>0</v>
      </c>
      <c r="D122" s="183">
        <f aca="true" t="shared" si="19" ref="D122:O122">D123</f>
        <v>0</v>
      </c>
      <c r="E122" s="183">
        <f t="shared" si="19"/>
        <v>0</v>
      </c>
      <c r="F122" s="183">
        <f t="shared" si="13"/>
        <v>0</v>
      </c>
      <c r="G122" s="183">
        <f t="shared" si="19"/>
        <v>0</v>
      </c>
      <c r="H122" s="183">
        <f t="shared" si="19"/>
        <v>0</v>
      </c>
      <c r="I122" s="183">
        <f t="shared" si="19"/>
        <v>0</v>
      </c>
      <c r="J122" s="183">
        <f t="shared" si="19"/>
        <v>0</v>
      </c>
      <c r="K122" s="203">
        <f t="shared" si="19"/>
        <v>0</v>
      </c>
      <c r="L122" s="203">
        <f t="shared" si="19"/>
        <v>15000</v>
      </c>
      <c r="M122" s="184">
        <f t="shared" si="12"/>
        <v>15000</v>
      </c>
      <c r="N122" s="204">
        <f t="shared" si="19"/>
        <v>0</v>
      </c>
      <c r="O122" s="204">
        <f t="shared" si="19"/>
        <v>18000</v>
      </c>
      <c r="P122" s="188">
        <f t="shared" si="11"/>
        <v>18000</v>
      </c>
    </row>
    <row r="123" spans="1:16" ht="12.75" customHeight="1">
      <c r="A123" s="192">
        <v>341</v>
      </c>
      <c r="B123" s="193" t="s">
        <v>176</v>
      </c>
      <c r="C123" s="183"/>
      <c r="D123" s="183"/>
      <c r="E123" s="183"/>
      <c r="F123" s="183">
        <f t="shared" si="13"/>
        <v>0</v>
      </c>
      <c r="G123" s="183"/>
      <c r="H123" s="183"/>
      <c r="I123" s="183"/>
      <c r="J123" s="183"/>
      <c r="K123" s="203"/>
      <c r="L123" s="251">
        <v>15000</v>
      </c>
      <c r="M123" s="184">
        <f t="shared" si="12"/>
        <v>15000</v>
      </c>
      <c r="N123" s="204"/>
      <c r="O123" s="204">
        <v>18000</v>
      </c>
      <c r="P123" s="188">
        <f t="shared" si="11"/>
        <v>18000</v>
      </c>
    </row>
    <row r="124" spans="1:16" ht="22.5" customHeight="1">
      <c r="A124" s="202">
        <v>342</v>
      </c>
      <c r="B124" s="244" t="s">
        <v>177</v>
      </c>
      <c r="C124" s="183"/>
      <c r="D124" s="183"/>
      <c r="E124" s="183"/>
      <c r="F124" s="183">
        <f t="shared" si="13"/>
        <v>0</v>
      </c>
      <c r="G124" s="183"/>
      <c r="H124" s="183"/>
      <c r="I124" s="183"/>
      <c r="J124" s="183"/>
      <c r="K124" s="203"/>
      <c r="L124" s="255"/>
      <c r="M124" s="184">
        <f t="shared" si="12"/>
        <v>0</v>
      </c>
      <c r="N124" s="204"/>
      <c r="O124" s="204"/>
      <c r="P124" s="188">
        <f t="shared" si="11"/>
        <v>0</v>
      </c>
    </row>
    <row r="125" spans="1:16" ht="29.25" customHeight="1">
      <c r="A125" s="202">
        <v>344</v>
      </c>
      <c r="B125" s="244" t="s">
        <v>178</v>
      </c>
      <c r="C125" s="183"/>
      <c r="D125" s="183"/>
      <c r="E125" s="183"/>
      <c r="F125" s="183">
        <f t="shared" si="13"/>
        <v>0</v>
      </c>
      <c r="G125" s="183"/>
      <c r="H125" s="183"/>
      <c r="I125" s="183"/>
      <c r="J125" s="183"/>
      <c r="K125" s="203"/>
      <c r="L125" s="250"/>
      <c r="M125" s="184">
        <f t="shared" si="12"/>
        <v>0</v>
      </c>
      <c r="N125" s="204"/>
      <c r="O125" s="204">
        <v>98400</v>
      </c>
      <c r="P125" s="188">
        <f t="shared" si="11"/>
        <v>98400</v>
      </c>
    </row>
    <row r="126" spans="1:16" ht="29.25" customHeight="1">
      <c r="A126" s="256">
        <v>345</v>
      </c>
      <c r="B126" s="257" t="s">
        <v>179</v>
      </c>
      <c r="C126" s="183"/>
      <c r="D126" s="183"/>
      <c r="E126" s="258">
        <v>13000</v>
      </c>
      <c r="F126" s="183">
        <f t="shared" si="13"/>
        <v>13000</v>
      </c>
      <c r="G126" s="183"/>
      <c r="H126" s="183"/>
      <c r="I126" s="183"/>
      <c r="J126" s="183"/>
      <c r="K126" s="203"/>
      <c r="L126" s="250"/>
      <c r="M126" s="184">
        <f t="shared" si="12"/>
        <v>0</v>
      </c>
      <c r="N126" s="204"/>
      <c r="O126" s="204">
        <v>21500</v>
      </c>
      <c r="P126" s="188">
        <f t="shared" si="11"/>
        <v>21500</v>
      </c>
    </row>
    <row r="127" spans="1:16" ht="30.75" customHeight="1">
      <c r="A127" s="202">
        <v>346</v>
      </c>
      <c r="B127" s="259" t="s">
        <v>180</v>
      </c>
      <c r="C127" s="183">
        <f>C128+C129+C130+C131+C132+C133+C134+C138+C139+C140</f>
        <v>0</v>
      </c>
      <c r="D127" s="204">
        <f aca="true" t="shared" si="20" ref="D127:N127">D128+D129+D130+D131+D132+D133+D134+D135+D136+D137+D138+D139+D140</f>
        <v>0</v>
      </c>
      <c r="E127" s="204">
        <f t="shared" si="20"/>
        <v>0</v>
      </c>
      <c r="F127" s="183">
        <f t="shared" si="13"/>
        <v>0</v>
      </c>
      <c r="G127" s="204">
        <f t="shared" si="20"/>
        <v>0</v>
      </c>
      <c r="H127" s="204">
        <f t="shared" si="20"/>
        <v>0</v>
      </c>
      <c r="I127" s="204">
        <f t="shared" si="20"/>
        <v>0</v>
      </c>
      <c r="J127" s="204">
        <f t="shared" si="20"/>
        <v>0</v>
      </c>
      <c r="K127" s="204">
        <f t="shared" si="20"/>
        <v>0</v>
      </c>
      <c r="L127" s="204">
        <f t="shared" si="20"/>
        <v>115602</v>
      </c>
      <c r="M127" s="184">
        <f t="shared" si="12"/>
        <v>115602</v>
      </c>
      <c r="N127" s="204">
        <f t="shared" si="20"/>
        <v>0</v>
      </c>
      <c r="O127" s="204">
        <f>O128+O129+O130+O131+O132+O133+O134+O135+O136+O137+O138+O139+O140</f>
        <v>117000</v>
      </c>
      <c r="P127" s="188">
        <f t="shared" si="11"/>
        <v>117000</v>
      </c>
    </row>
    <row r="128" spans="1:16" ht="12.75" customHeight="1">
      <c r="A128" s="192"/>
      <c r="B128" s="193"/>
      <c r="C128" s="183"/>
      <c r="D128" s="183"/>
      <c r="E128" s="183"/>
      <c r="F128" s="183">
        <f t="shared" si="13"/>
        <v>0</v>
      </c>
      <c r="G128" s="183"/>
      <c r="H128" s="183"/>
      <c r="I128" s="183"/>
      <c r="J128" s="183"/>
      <c r="K128" s="203"/>
      <c r="L128" s="203"/>
      <c r="M128" s="184">
        <f t="shared" si="12"/>
        <v>0</v>
      </c>
      <c r="N128" s="204"/>
      <c r="O128" s="204"/>
      <c r="P128" s="188">
        <f t="shared" si="11"/>
        <v>0</v>
      </c>
    </row>
    <row r="129" spans="1:16" ht="13.5" customHeight="1">
      <c r="A129" s="192">
        <v>346</v>
      </c>
      <c r="B129" s="193" t="s">
        <v>68</v>
      </c>
      <c r="C129" s="183"/>
      <c r="D129" s="183"/>
      <c r="E129" s="183"/>
      <c r="F129" s="183">
        <f t="shared" si="13"/>
        <v>0</v>
      </c>
      <c r="G129" s="183"/>
      <c r="H129" s="183"/>
      <c r="I129" s="183"/>
      <c r="J129" s="183"/>
      <c r="K129" s="203"/>
      <c r="L129" s="203"/>
      <c r="M129" s="184">
        <f t="shared" si="12"/>
        <v>0</v>
      </c>
      <c r="N129" s="204"/>
      <c r="O129" s="204"/>
      <c r="P129" s="188">
        <f t="shared" si="11"/>
        <v>0</v>
      </c>
    </row>
    <row r="130" spans="1:16" ht="12.75" customHeight="1">
      <c r="A130" s="192">
        <v>346</v>
      </c>
      <c r="B130" s="193" t="s">
        <v>181</v>
      </c>
      <c r="C130" s="183"/>
      <c r="D130" s="183"/>
      <c r="E130" s="183"/>
      <c r="F130" s="183">
        <f t="shared" si="13"/>
        <v>0</v>
      </c>
      <c r="G130" s="183"/>
      <c r="H130" s="183"/>
      <c r="I130" s="183"/>
      <c r="J130" s="183"/>
      <c r="K130" s="203"/>
      <c r="L130" s="203"/>
      <c r="M130" s="184">
        <f t="shared" si="12"/>
        <v>0</v>
      </c>
      <c r="N130" s="204"/>
      <c r="O130" s="204"/>
      <c r="P130" s="188">
        <f t="shared" si="11"/>
        <v>0</v>
      </c>
    </row>
    <row r="131" spans="1:16" ht="12.75" customHeight="1">
      <c r="A131" s="192">
        <v>346</v>
      </c>
      <c r="B131" s="193" t="s">
        <v>64</v>
      </c>
      <c r="C131" s="183"/>
      <c r="D131" s="183"/>
      <c r="E131" s="183"/>
      <c r="F131" s="183">
        <f t="shared" si="13"/>
        <v>0</v>
      </c>
      <c r="G131" s="183"/>
      <c r="H131" s="183"/>
      <c r="I131" s="183"/>
      <c r="J131" s="183"/>
      <c r="K131" s="203"/>
      <c r="L131" s="251">
        <v>15000</v>
      </c>
      <c r="M131" s="184">
        <f t="shared" si="12"/>
        <v>15000</v>
      </c>
      <c r="N131" s="204"/>
      <c r="O131" s="204">
        <v>15000</v>
      </c>
      <c r="P131" s="188">
        <f t="shared" si="11"/>
        <v>15000</v>
      </c>
    </row>
    <row r="132" spans="1:16" ht="12.75" customHeight="1">
      <c r="A132" s="192">
        <v>346</v>
      </c>
      <c r="B132" s="193" t="s">
        <v>110</v>
      </c>
      <c r="C132" s="183"/>
      <c r="D132" s="183"/>
      <c r="E132" s="183"/>
      <c r="F132" s="183">
        <f t="shared" si="13"/>
        <v>0</v>
      </c>
      <c r="G132" s="183"/>
      <c r="H132" s="183"/>
      <c r="I132" s="183"/>
      <c r="J132" s="183"/>
      <c r="K132" s="203"/>
      <c r="L132" s="251">
        <v>15602</v>
      </c>
      <c r="M132" s="184">
        <f t="shared" si="12"/>
        <v>15602</v>
      </c>
      <c r="N132" s="204"/>
      <c r="O132" s="204"/>
      <c r="P132" s="188">
        <f t="shared" si="11"/>
        <v>0</v>
      </c>
    </row>
    <row r="133" spans="1:16" ht="12.75" customHeight="1">
      <c r="A133" s="192">
        <v>346</v>
      </c>
      <c r="B133" s="193" t="s">
        <v>109</v>
      </c>
      <c r="C133" s="183"/>
      <c r="D133" s="183"/>
      <c r="E133" s="183"/>
      <c r="F133" s="183">
        <f t="shared" si="13"/>
        <v>0</v>
      </c>
      <c r="G133" s="183"/>
      <c r="H133" s="183"/>
      <c r="I133" s="183"/>
      <c r="J133" s="183"/>
      <c r="K133" s="203"/>
      <c r="L133" s="251">
        <v>20000</v>
      </c>
      <c r="M133" s="184">
        <f t="shared" si="12"/>
        <v>20000</v>
      </c>
      <c r="N133" s="204"/>
      <c r="O133" s="204"/>
      <c r="P133" s="188">
        <f t="shared" si="11"/>
        <v>0</v>
      </c>
    </row>
    <row r="134" spans="1:16" ht="12.75" customHeight="1">
      <c r="A134" s="192"/>
      <c r="B134" s="222" t="s">
        <v>65</v>
      </c>
      <c r="C134" s="183"/>
      <c r="D134" s="183"/>
      <c r="E134" s="183"/>
      <c r="F134" s="183">
        <f t="shared" si="13"/>
        <v>0</v>
      </c>
      <c r="G134" s="183"/>
      <c r="H134" s="183"/>
      <c r="I134" s="183"/>
      <c r="J134" s="183"/>
      <c r="K134" s="203"/>
      <c r="L134" s="251"/>
      <c r="M134" s="184">
        <f t="shared" si="12"/>
        <v>0</v>
      </c>
      <c r="N134" s="204"/>
      <c r="O134" s="204"/>
      <c r="P134" s="188">
        <f t="shared" si="11"/>
        <v>0</v>
      </c>
    </row>
    <row r="135" spans="1:16" ht="12" customHeight="1">
      <c r="A135" s="192"/>
      <c r="B135" s="222" t="s">
        <v>182</v>
      </c>
      <c r="C135" s="183"/>
      <c r="D135" s="183"/>
      <c r="E135" s="183"/>
      <c r="F135" s="183">
        <f t="shared" si="13"/>
        <v>0</v>
      </c>
      <c r="G135" s="183"/>
      <c r="H135" s="183"/>
      <c r="I135" s="183"/>
      <c r="J135" s="183"/>
      <c r="K135" s="203"/>
      <c r="L135" s="203"/>
      <c r="M135" s="184">
        <f t="shared" si="12"/>
        <v>0</v>
      </c>
      <c r="N135" s="204"/>
      <c r="O135" s="204"/>
      <c r="P135" s="188">
        <f t="shared" si="11"/>
        <v>0</v>
      </c>
    </row>
    <row r="136" spans="1:16" ht="12" customHeight="1">
      <c r="A136" s="192"/>
      <c r="B136" s="222" t="s">
        <v>183</v>
      </c>
      <c r="C136" s="183"/>
      <c r="D136" s="183"/>
      <c r="E136" s="183"/>
      <c r="F136" s="183">
        <f t="shared" si="13"/>
        <v>0</v>
      </c>
      <c r="G136" s="183"/>
      <c r="H136" s="183"/>
      <c r="I136" s="183"/>
      <c r="J136" s="183"/>
      <c r="K136" s="203"/>
      <c r="L136" s="203"/>
      <c r="M136" s="184">
        <f t="shared" si="12"/>
        <v>0</v>
      </c>
      <c r="N136" s="204"/>
      <c r="O136" s="204"/>
      <c r="P136" s="188">
        <f t="shared" si="11"/>
        <v>0</v>
      </c>
    </row>
    <row r="137" spans="1:16" ht="12" customHeight="1">
      <c r="A137" s="192"/>
      <c r="B137" s="222" t="s">
        <v>184</v>
      </c>
      <c r="C137" s="183"/>
      <c r="D137" s="183"/>
      <c r="E137" s="183"/>
      <c r="F137" s="183">
        <f t="shared" si="13"/>
        <v>0</v>
      </c>
      <c r="G137" s="183"/>
      <c r="H137" s="183"/>
      <c r="I137" s="183"/>
      <c r="J137" s="183"/>
      <c r="K137" s="203"/>
      <c r="L137" s="251">
        <v>15000</v>
      </c>
      <c r="M137" s="184">
        <f t="shared" si="12"/>
        <v>15000</v>
      </c>
      <c r="N137" s="204"/>
      <c r="O137" s="204">
        <v>30000</v>
      </c>
      <c r="P137" s="188">
        <f t="shared" si="11"/>
        <v>30000</v>
      </c>
    </row>
    <row r="138" spans="1:16" ht="12.75" customHeight="1">
      <c r="A138" s="226">
        <v>346</v>
      </c>
      <c r="B138" s="228" t="s">
        <v>185</v>
      </c>
      <c r="C138" s="183"/>
      <c r="D138" s="183"/>
      <c r="E138" s="183"/>
      <c r="F138" s="183">
        <f t="shared" si="13"/>
        <v>0</v>
      </c>
      <c r="G138" s="183"/>
      <c r="H138" s="183"/>
      <c r="I138" s="183"/>
      <c r="J138" s="183"/>
      <c r="K138" s="203"/>
      <c r="L138" s="203"/>
      <c r="M138" s="184">
        <f t="shared" si="12"/>
        <v>0</v>
      </c>
      <c r="N138" s="204"/>
      <c r="O138" s="204">
        <v>20000</v>
      </c>
      <c r="P138" s="188">
        <f aca="true" t="shared" si="21" ref="P138:P144">O138-N138</f>
        <v>20000</v>
      </c>
    </row>
    <row r="139" spans="1:16" ht="12.75" customHeight="1">
      <c r="A139" s="192">
        <v>346</v>
      </c>
      <c r="B139" s="193" t="s">
        <v>22</v>
      </c>
      <c r="C139" s="183"/>
      <c r="D139" s="183"/>
      <c r="E139" s="183"/>
      <c r="F139" s="183">
        <f t="shared" si="13"/>
        <v>0</v>
      </c>
      <c r="G139" s="183"/>
      <c r="H139" s="183"/>
      <c r="I139" s="183"/>
      <c r="J139" s="183"/>
      <c r="K139" s="203"/>
      <c r="L139" s="251">
        <v>30000</v>
      </c>
      <c r="M139" s="184">
        <f t="shared" si="12"/>
        <v>30000</v>
      </c>
      <c r="N139" s="204"/>
      <c r="O139" s="204">
        <v>22000</v>
      </c>
      <c r="P139" s="188">
        <f t="shared" si="21"/>
        <v>22000</v>
      </c>
    </row>
    <row r="140" spans="1:16" ht="12.75" customHeight="1">
      <c r="A140" s="192">
        <v>346</v>
      </c>
      <c r="B140" s="193" t="s">
        <v>76</v>
      </c>
      <c r="C140" s="183"/>
      <c r="D140" s="183"/>
      <c r="E140" s="183"/>
      <c r="F140" s="183">
        <f t="shared" si="13"/>
        <v>0</v>
      </c>
      <c r="G140" s="183"/>
      <c r="H140" s="183"/>
      <c r="I140" s="183"/>
      <c r="J140" s="183"/>
      <c r="K140" s="203"/>
      <c r="L140" s="251">
        <v>20000</v>
      </c>
      <c r="M140" s="184">
        <f t="shared" si="12"/>
        <v>20000</v>
      </c>
      <c r="N140" s="204"/>
      <c r="O140" s="204">
        <v>30000</v>
      </c>
      <c r="P140" s="188">
        <f t="shared" si="21"/>
        <v>30000</v>
      </c>
    </row>
    <row r="141" spans="1:16" ht="30.75" customHeight="1">
      <c r="A141" s="202">
        <v>349</v>
      </c>
      <c r="B141" s="260" t="s">
        <v>119</v>
      </c>
      <c r="C141" s="183">
        <f>C142+C144</f>
        <v>0</v>
      </c>
      <c r="D141" s="183">
        <f aca="true" t="shared" si="22" ref="D141:P141">D142+D144+D143</f>
        <v>0</v>
      </c>
      <c r="E141" s="183">
        <f t="shared" si="22"/>
        <v>0</v>
      </c>
      <c r="F141" s="183">
        <f t="shared" si="22"/>
        <v>0</v>
      </c>
      <c r="G141" s="183">
        <f t="shared" si="22"/>
        <v>0</v>
      </c>
      <c r="H141" s="183">
        <f t="shared" si="22"/>
        <v>0</v>
      </c>
      <c r="I141" s="183">
        <f t="shared" si="22"/>
        <v>0</v>
      </c>
      <c r="J141" s="183">
        <f t="shared" si="22"/>
        <v>0</v>
      </c>
      <c r="K141" s="183">
        <f t="shared" si="22"/>
        <v>0</v>
      </c>
      <c r="L141" s="183">
        <f t="shared" si="22"/>
        <v>53220</v>
      </c>
      <c r="M141" s="183">
        <f t="shared" si="22"/>
        <v>53220</v>
      </c>
      <c r="N141" s="183">
        <f t="shared" si="22"/>
        <v>0</v>
      </c>
      <c r="O141" s="183">
        <f t="shared" si="22"/>
        <v>0</v>
      </c>
      <c r="P141" s="183">
        <f t="shared" si="22"/>
        <v>0</v>
      </c>
    </row>
    <row r="142" spans="1:16" ht="25.5" customHeight="1">
      <c r="A142" s="202">
        <v>349</v>
      </c>
      <c r="B142" s="261" t="s">
        <v>186</v>
      </c>
      <c r="C142" s="183"/>
      <c r="D142" s="183"/>
      <c r="E142" s="183"/>
      <c r="F142" s="183">
        <f t="shared" si="13"/>
        <v>0</v>
      </c>
      <c r="G142" s="183"/>
      <c r="H142" s="183"/>
      <c r="I142" s="183"/>
      <c r="J142" s="183"/>
      <c r="K142" s="203"/>
      <c r="L142" s="203">
        <v>13220</v>
      </c>
      <c r="M142" s="184">
        <f t="shared" si="12"/>
        <v>13220</v>
      </c>
      <c r="N142" s="204"/>
      <c r="O142" s="204"/>
      <c r="P142" s="188">
        <f t="shared" si="21"/>
        <v>0</v>
      </c>
    </row>
    <row r="143" spans="1:16" ht="25.5" customHeight="1">
      <c r="A143" s="202">
        <v>349</v>
      </c>
      <c r="B143" s="261" t="s">
        <v>188</v>
      </c>
      <c r="C143" s="183"/>
      <c r="D143" s="183"/>
      <c r="E143" s="183"/>
      <c r="F143" s="183">
        <f t="shared" si="13"/>
        <v>0</v>
      </c>
      <c r="G143" s="183"/>
      <c r="H143" s="183"/>
      <c r="I143" s="183"/>
      <c r="J143" s="183"/>
      <c r="K143" s="203"/>
      <c r="L143" s="251"/>
      <c r="M143" s="184">
        <f t="shared" si="12"/>
        <v>0</v>
      </c>
      <c r="N143" s="204"/>
      <c r="O143" s="204"/>
      <c r="P143" s="188">
        <f t="shared" si="21"/>
        <v>0</v>
      </c>
    </row>
    <row r="144" spans="1:16" ht="22.5" customHeight="1">
      <c r="A144" s="202">
        <v>349</v>
      </c>
      <c r="B144" s="244" t="s">
        <v>187</v>
      </c>
      <c r="C144" s="183"/>
      <c r="D144" s="183"/>
      <c r="E144" s="183"/>
      <c r="F144" s="183">
        <f t="shared" si="13"/>
        <v>0</v>
      </c>
      <c r="G144" s="183"/>
      <c r="H144" s="183"/>
      <c r="I144" s="183"/>
      <c r="J144" s="183"/>
      <c r="K144" s="203"/>
      <c r="L144" s="251">
        <v>40000</v>
      </c>
      <c r="M144" s="184">
        <f t="shared" si="12"/>
        <v>40000</v>
      </c>
      <c r="N144" s="204"/>
      <c r="O144" s="204"/>
      <c r="P144" s="188">
        <f t="shared" si="21"/>
        <v>0</v>
      </c>
    </row>
    <row r="145" spans="1:16" ht="26.25" customHeight="1">
      <c r="A145" s="192"/>
      <c r="B145" s="244" t="s">
        <v>14</v>
      </c>
      <c r="C145" s="183">
        <f>C107+C100+C95+C54+C28+C21+C17+C12+C11+C7+C6+C93+C98+C122+C127+C125+C141</f>
        <v>0</v>
      </c>
      <c r="D145" s="183">
        <f>D107+D100+D95+D54+D28+D21+D17+D12+D11+D7+D6+D93+D98+D122+D127+D125+D141+D27+D126+D124</f>
        <v>0</v>
      </c>
      <c r="E145" s="183">
        <f>E107+E100+E95+E54+E28+E21+E17+E12+E11+E7+E6+E93+E98+E122+E127+E125+E141+E27+E126+E124</f>
        <v>8204836.040000001</v>
      </c>
      <c r="F145" s="183">
        <f aca="true" t="shared" si="23" ref="F145:P145">F107+F100+F95+F54+F28+F21+F17+F12+F11+F7+F6+F93+F98+F122+F127+F125+F141+F27+F126+F124</f>
        <v>8204836.040000001</v>
      </c>
      <c r="G145" s="183">
        <f t="shared" si="23"/>
        <v>0</v>
      </c>
      <c r="H145" s="183">
        <f t="shared" si="23"/>
        <v>0</v>
      </c>
      <c r="I145" s="183">
        <f t="shared" si="23"/>
        <v>0</v>
      </c>
      <c r="J145" s="183">
        <f t="shared" si="23"/>
        <v>0</v>
      </c>
      <c r="K145" s="183">
        <f t="shared" si="23"/>
        <v>0</v>
      </c>
      <c r="L145" s="183">
        <f t="shared" si="23"/>
        <v>39386210</v>
      </c>
      <c r="M145" s="183">
        <f t="shared" si="23"/>
        <v>39386210</v>
      </c>
      <c r="N145" s="183">
        <f t="shared" si="23"/>
        <v>0</v>
      </c>
      <c r="O145" s="183">
        <f t="shared" si="23"/>
        <v>704000</v>
      </c>
      <c r="P145" s="183">
        <f t="shared" si="23"/>
        <v>704000</v>
      </c>
    </row>
    <row r="146" spans="1:16" s="27" customFormat="1" ht="12.75">
      <c r="A146" s="24"/>
      <c r="B146" s="25"/>
      <c r="C146" s="26"/>
      <c r="D146" s="26"/>
      <c r="E146" s="53"/>
      <c r="F146" s="26"/>
      <c r="G146" s="26"/>
      <c r="H146" s="26"/>
      <c r="I146" s="26"/>
      <c r="J146" s="26"/>
      <c r="K146" s="26"/>
      <c r="L146" s="53"/>
      <c r="M146" s="26"/>
      <c r="N146" s="26"/>
      <c r="O146" s="53"/>
      <c r="P146" s="26"/>
    </row>
    <row r="148" spans="5:15" ht="12.75">
      <c r="E148" s="51">
        <v>7234467.3</v>
      </c>
      <c r="L148" s="51">
        <v>27547312</v>
      </c>
      <c r="O148" s="51">
        <v>108600</v>
      </c>
    </row>
    <row r="150" ht="12.75">
      <c r="F150" s="208"/>
    </row>
    <row r="151" ht="12.75">
      <c r="M151" s="208">
        <f>E145+L145+O145</f>
        <v>48295046.04</v>
      </c>
    </row>
  </sheetData>
  <sheetProtection/>
  <mergeCells count="17">
    <mergeCell ref="P4:P5"/>
    <mergeCell ref="H4:H5"/>
    <mergeCell ref="I4:I5"/>
    <mergeCell ref="J4:J5"/>
    <mergeCell ref="L4:L5"/>
    <mergeCell ref="M4:M5"/>
    <mergeCell ref="O4:O5"/>
    <mergeCell ref="B1:B5"/>
    <mergeCell ref="C1:P1"/>
    <mergeCell ref="D2:J2"/>
    <mergeCell ref="D3:J3"/>
    <mergeCell ref="K3:M3"/>
    <mergeCell ref="N3:P3"/>
    <mergeCell ref="C4:C5"/>
    <mergeCell ref="E4:E5"/>
    <mergeCell ref="F4:F5"/>
    <mergeCell ref="G4:G5"/>
  </mergeCells>
  <printOptions/>
  <pageMargins left="0.25" right="0.2362204724409449" top="0.15748031496062992" bottom="0.2755905511811024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6"/>
  <sheetViews>
    <sheetView zoomScale="115" zoomScaleNormal="115" zoomScalePageLayoutView="0" workbookViewId="0" topLeftCell="A139">
      <selection activeCell="A139" sqref="A1:IV16384"/>
    </sheetView>
  </sheetViews>
  <sheetFormatPr defaultColWidth="9.00390625" defaultRowHeight="12.75"/>
  <cols>
    <col min="1" max="1" width="4.25390625" style="1" customWidth="1"/>
    <col min="2" max="2" width="39.625" style="1" customWidth="1"/>
    <col min="3" max="3" width="13.875" style="1" hidden="1" customWidth="1"/>
    <col min="4" max="4" width="9.125" style="1" customWidth="1"/>
    <col min="5" max="5" width="14.375" style="51" customWidth="1"/>
    <col min="6" max="6" width="13.125" style="1" customWidth="1"/>
    <col min="7" max="7" width="13.25390625" style="1" hidden="1" customWidth="1"/>
    <col min="8" max="8" width="13.00390625" style="1" hidden="1" customWidth="1"/>
    <col min="9" max="9" width="17.375" style="1" hidden="1" customWidth="1"/>
    <col min="10" max="10" width="16.75390625" style="1" hidden="1" customWidth="1"/>
    <col min="11" max="11" width="8.125" style="1" customWidth="1"/>
    <col min="12" max="12" width="15.75390625" style="51" customWidth="1"/>
    <col min="13" max="13" width="13.75390625" style="1" customWidth="1"/>
    <col min="14" max="14" width="7.875" style="1" customWidth="1"/>
    <col min="15" max="15" width="13.125" style="51" customWidth="1"/>
    <col min="16" max="16" width="12.00390625" style="1" customWidth="1"/>
    <col min="17" max="18" width="9.125" style="1" customWidth="1"/>
    <col min="19" max="19" width="10.00390625" style="1" bestFit="1" customWidth="1"/>
    <col min="20" max="16384" width="9.125" style="1" customWidth="1"/>
  </cols>
  <sheetData>
    <row r="1" spans="1:16" ht="16.5" customHeight="1">
      <c r="A1" s="175"/>
      <c r="B1" s="561" t="s">
        <v>0</v>
      </c>
      <c r="C1" s="562" t="s">
        <v>99</v>
      </c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</row>
    <row r="2" spans="1:16" ht="16.5" customHeight="1">
      <c r="A2" s="175"/>
      <c r="B2" s="561"/>
      <c r="C2" s="269"/>
      <c r="D2" s="562"/>
      <c r="E2" s="562"/>
      <c r="F2" s="562"/>
      <c r="G2" s="562"/>
      <c r="H2" s="562"/>
      <c r="I2" s="562"/>
      <c r="J2" s="562"/>
      <c r="K2" s="271"/>
      <c r="L2" s="271"/>
      <c r="M2" s="271"/>
      <c r="N2" s="300"/>
      <c r="O2" s="300"/>
      <c r="P2" s="300"/>
    </row>
    <row r="3" spans="1:16" ht="16.5" customHeight="1">
      <c r="A3" s="175"/>
      <c r="B3" s="561"/>
      <c r="C3" s="269" t="s">
        <v>127</v>
      </c>
      <c r="D3" s="562" t="s">
        <v>85</v>
      </c>
      <c r="E3" s="562"/>
      <c r="F3" s="562"/>
      <c r="G3" s="562"/>
      <c r="H3" s="562"/>
      <c r="I3" s="562"/>
      <c r="J3" s="562"/>
      <c r="K3" s="567" t="s">
        <v>86</v>
      </c>
      <c r="L3" s="567"/>
      <c r="M3" s="567"/>
      <c r="N3" s="569" t="s">
        <v>87</v>
      </c>
      <c r="O3" s="569"/>
      <c r="P3" s="569"/>
    </row>
    <row r="4" spans="1:16" ht="15.75" customHeight="1">
      <c r="A4" s="175"/>
      <c r="B4" s="561"/>
      <c r="C4" s="565" t="s">
        <v>128</v>
      </c>
      <c r="D4" s="270" t="s">
        <v>129</v>
      </c>
      <c r="E4" s="562" t="s">
        <v>193</v>
      </c>
      <c r="F4" s="565" t="s">
        <v>194</v>
      </c>
      <c r="G4" s="562" t="s">
        <v>132</v>
      </c>
      <c r="H4" s="562" t="s">
        <v>52</v>
      </c>
      <c r="I4" s="565" t="s">
        <v>53</v>
      </c>
      <c r="J4" s="565" t="s">
        <v>54</v>
      </c>
      <c r="K4" s="272" t="s">
        <v>129</v>
      </c>
      <c r="L4" s="567" t="s">
        <v>193</v>
      </c>
      <c r="M4" s="568" t="s">
        <v>194</v>
      </c>
      <c r="N4" s="301" t="s">
        <v>129</v>
      </c>
      <c r="O4" s="569" t="s">
        <v>193</v>
      </c>
      <c r="P4" s="570" t="s">
        <v>194</v>
      </c>
    </row>
    <row r="5" spans="1:16" ht="33.75" customHeight="1">
      <c r="A5" s="175"/>
      <c r="B5" s="561"/>
      <c r="C5" s="565"/>
      <c r="D5" s="270" t="s">
        <v>133</v>
      </c>
      <c r="E5" s="562"/>
      <c r="F5" s="565"/>
      <c r="G5" s="562"/>
      <c r="H5" s="562"/>
      <c r="I5" s="565"/>
      <c r="J5" s="565"/>
      <c r="K5" s="272" t="s">
        <v>86</v>
      </c>
      <c r="L5" s="567"/>
      <c r="M5" s="568"/>
      <c r="N5" s="301" t="s">
        <v>87</v>
      </c>
      <c r="O5" s="569"/>
      <c r="P5" s="570"/>
    </row>
    <row r="6" spans="1:17" ht="16.5" customHeight="1">
      <c r="A6" s="175">
        <v>211</v>
      </c>
      <c r="B6" s="181" t="s">
        <v>27</v>
      </c>
      <c r="C6" s="182"/>
      <c r="D6" s="182"/>
      <c r="E6" s="182"/>
      <c r="F6" s="183">
        <f aca="true" t="shared" si="0" ref="F6:F17">E6-D6</f>
        <v>0</v>
      </c>
      <c r="G6" s="182"/>
      <c r="H6" s="182"/>
      <c r="I6" s="182"/>
      <c r="J6" s="182"/>
      <c r="K6" s="184"/>
      <c r="L6" s="293">
        <f>L7+L8</f>
        <v>26975700</v>
      </c>
      <c r="M6" s="184">
        <f>L6-K6</f>
        <v>26975700</v>
      </c>
      <c r="N6" s="302"/>
      <c r="O6" s="303">
        <f>O7+O8</f>
        <v>85000</v>
      </c>
      <c r="P6" s="304">
        <f>O6-N6</f>
        <v>85000</v>
      </c>
      <c r="Q6" s="1">
        <f>L6/12/1.3</f>
        <v>1729211.5384615385</v>
      </c>
    </row>
    <row r="7" spans="1:16" ht="16.5" customHeight="1">
      <c r="A7" s="175"/>
      <c r="B7" s="218" t="s">
        <v>198</v>
      </c>
      <c r="C7" s="182"/>
      <c r="D7" s="182"/>
      <c r="E7" s="182"/>
      <c r="F7" s="183">
        <f t="shared" si="0"/>
        <v>0</v>
      </c>
      <c r="G7" s="182"/>
      <c r="H7" s="182"/>
      <c r="I7" s="182"/>
      <c r="J7" s="182"/>
      <c r="K7" s="184"/>
      <c r="L7" s="293">
        <v>23080500</v>
      </c>
      <c r="M7" s="184">
        <f>L7-K7</f>
        <v>23080500</v>
      </c>
      <c r="N7" s="302"/>
      <c r="O7" s="303">
        <v>85000</v>
      </c>
      <c r="P7" s="304">
        <f>O7-N7</f>
        <v>85000</v>
      </c>
    </row>
    <row r="8" spans="1:16" ht="16.5" customHeight="1">
      <c r="A8" s="175"/>
      <c r="B8" s="218" t="s">
        <v>199</v>
      </c>
      <c r="C8" s="182"/>
      <c r="D8" s="182"/>
      <c r="E8" s="182"/>
      <c r="F8" s="183">
        <f t="shared" si="0"/>
        <v>0</v>
      </c>
      <c r="G8" s="182"/>
      <c r="H8" s="182"/>
      <c r="I8" s="182"/>
      <c r="J8" s="182"/>
      <c r="K8" s="184"/>
      <c r="L8" s="293">
        <v>3895200</v>
      </c>
      <c r="M8" s="184">
        <f>L8-K8</f>
        <v>3895200</v>
      </c>
      <c r="N8" s="302"/>
      <c r="O8" s="305"/>
      <c r="P8" s="304">
        <f>O8-N8</f>
        <v>0</v>
      </c>
    </row>
    <row r="9" spans="1:16" ht="15.75">
      <c r="A9" s="175">
        <v>212</v>
      </c>
      <c r="B9" s="189" t="s">
        <v>3</v>
      </c>
      <c r="C9" s="190">
        <f>SUM(C10:C12)</f>
        <v>0</v>
      </c>
      <c r="D9" s="190">
        <f>SUM(D10:D12)</f>
        <v>0</v>
      </c>
      <c r="E9" s="190">
        <f aca="true" t="shared" si="1" ref="E9:O9">SUM(E10:E12)</f>
        <v>0</v>
      </c>
      <c r="F9" s="190">
        <f t="shared" si="1"/>
        <v>0</v>
      </c>
      <c r="G9" s="190">
        <f t="shared" si="1"/>
        <v>0</v>
      </c>
      <c r="H9" s="190">
        <f t="shared" si="1"/>
        <v>0</v>
      </c>
      <c r="I9" s="190">
        <f t="shared" si="1"/>
        <v>0</v>
      </c>
      <c r="J9" s="190">
        <f t="shared" si="1"/>
        <v>0</v>
      </c>
      <c r="K9" s="191">
        <f t="shared" si="1"/>
        <v>0</v>
      </c>
      <c r="L9" s="191">
        <f t="shared" si="1"/>
        <v>0</v>
      </c>
      <c r="M9" s="191">
        <f t="shared" si="1"/>
        <v>0</v>
      </c>
      <c r="N9" s="304">
        <f t="shared" si="1"/>
        <v>0</v>
      </c>
      <c r="O9" s="304">
        <f t="shared" si="1"/>
        <v>0</v>
      </c>
      <c r="P9" s="304">
        <f aca="true" t="shared" si="2" ref="P9:P77">O9-N9</f>
        <v>0</v>
      </c>
    </row>
    <row r="10" spans="1:16" ht="12.75">
      <c r="A10" s="192"/>
      <c r="B10" s="193"/>
      <c r="C10" s="194"/>
      <c r="D10" s="194"/>
      <c r="E10" s="194"/>
      <c r="F10" s="183">
        <f t="shared" si="0"/>
        <v>0</v>
      </c>
      <c r="G10" s="194"/>
      <c r="H10" s="194"/>
      <c r="I10" s="194"/>
      <c r="J10" s="194"/>
      <c r="K10" s="195"/>
      <c r="L10" s="195"/>
      <c r="M10" s="184">
        <f aca="true" t="shared" si="3" ref="M10:M86">L10-K10</f>
        <v>0</v>
      </c>
      <c r="N10" s="306"/>
      <c r="O10" s="307"/>
      <c r="P10" s="304">
        <f t="shared" si="2"/>
        <v>0</v>
      </c>
    </row>
    <row r="11" spans="1:16" ht="12.75">
      <c r="A11" s="192"/>
      <c r="B11" s="193" t="s">
        <v>15</v>
      </c>
      <c r="C11" s="194"/>
      <c r="D11" s="194"/>
      <c r="E11" s="194"/>
      <c r="F11" s="183">
        <f t="shared" si="0"/>
        <v>0</v>
      </c>
      <c r="G11" s="194"/>
      <c r="H11" s="194"/>
      <c r="I11" s="194"/>
      <c r="J11" s="194"/>
      <c r="K11" s="195"/>
      <c r="L11" s="195"/>
      <c r="M11" s="184">
        <f t="shared" si="3"/>
        <v>0</v>
      </c>
      <c r="N11" s="306"/>
      <c r="O11" s="307"/>
      <c r="P11" s="304">
        <f t="shared" si="2"/>
        <v>0</v>
      </c>
    </row>
    <row r="12" spans="1:16" ht="12.75">
      <c r="A12" s="192"/>
      <c r="B12" s="198"/>
      <c r="C12" s="199"/>
      <c r="D12" s="199"/>
      <c r="E12" s="199"/>
      <c r="F12" s="183">
        <f t="shared" si="0"/>
        <v>0</v>
      </c>
      <c r="G12" s="199"/>
      <c r="H12" s="199"/>
      <c r="I12" s="199"/>
      <c r="J12" s="199"/>
      <c r="K12" s="200"/>
      <c r="L12" s="200"/>
      <c r="M12" s="184">
        <f t="shared" si="3"/>
        <v>0</v>
      </c>
      <c r="N12" s="308"/>
      <c r="O12" s="307"/>
      <c r="P12" s="304">
        <f t="shared" si="2"/>
        <v>0</v>
      </c>
    </row>
    <row r="13" spans="1:16" ht="15.75">
      <c r="A13" s="175">
        <v>213</v>
      </c>
      <c r="B13" s="189" t="s">
        <v>28</v>
      </c>
      <c r="C13" s="190"/>
      <c r="D13" s="190"/>
      <c r="E13" s="190"/>
      <c r="F13" s="183">
        <f t="shared" si="0"/>
        <v>0</v>
      </c>
      <c r="G13" s="190"/>
      <c r="H13" s="190"/>
      <c r="I13" s="190"/>
      <c r="J13" s="190"/>
      <c r="K13" s="191"/>
      <c r="L13" s="293">
        <f>L14+L15</f>
        <v>8146600</v>
      </c>
      <c r="M13" s="184">
        <f t="shared" si="3"/>
        <v>8146600</v>
      </c>
      <c r="N13" s="304"/>
      <c r="O13" s="303">
        <f>O14+O15</f>
        <v>26000</v>
      </c>
      <c r="P13" s="304">
        <f t="shared" si="2"/>
        <v>26000</v>
      </c>
    </row>
    <row r="14" spans="1:16" ht="15.75">
      <c r="A14" s="175"/>
      <c r="B14" s="218" t="s">
        <v>198</v>
      </c>
      <c r="C14" s="190"/>
      <c r="D14" s="190"/>
      <c r="E14" s="190"/>
      <c r="F14" s="183">
        <f t="shared" si="0"/>
        <v>0</v>
      </c>
      <c r="G14" s="190"/>
      <c r="H14" s="190"/>
      <c r="I14" s="190"/>
      <c r="J14" s="190"/>
      <c r="K14" s="191"/>
      <c r="L14" s="293">
        <v>6970300</v>
      </c>
      <c r="M14" s="184">
        <f t="shared" si="3"/>
        <v>6970300</v>
      </c>
      <c r="N14" s="304"/>
      <c r="O14" s="303">
        <v>26000</v>
      </c>
      <c r="P14" s="304">
        <f t="shared" si="2"/>
        <v>26000</v>
      </c>
    </row>
    <row r="15" spans="1:16" ht="15.75">
      <c r="A15" s="175"/>
      <c r="B15" s="218" t="s">
        <v>199</v>
      </c>
      <c r="C15" s="190"/>
      <c r="D15" s="190"/>
      <c r="E15" s="190"/>
      <c r="F15" s="183">
        <f t="shared" si="0"/>
        <v>0</v>
      </c>
      <c r="G15" s="190"/>
      <c r="H15" s="190"/>
      <c r="I15" s="190"/>
      <c r="J15" s="190"/>
      <c r="K15" s="191"/>
      <c r="L15" s="293">
        <v>1176300</v>
      </c>
      <c r="M15" s="184">
        <f t="shared" si="3"/>
        <v>1176300</v>
      </c>
      <c r="N15" s="304"/>
      <c r="O15" s="305"/>
      <c r="P15" s="304">
        <f t="shared" si="2"/>
        <v>0</v>
      </c>
    </row>
    <row r="16" spans="1:16" ht="15.75">
      <c r="A16" s="175">
        <v>221</v>
      </c>
      <c r="B16" s="189" t="s">
        <v>1</v>
      </c>
      <c r="C16" s="190">
        <f aca="true" t="shared" si="4" ref="C16:O16">SUM(C17:C20)</f>
        <v>0</v>
      </c>
      <c r="D16" s="190">
        <f t="shared" si="4"/>
        <v>0</v>
      </c>
      <c r="E16" s="190">
        <f t="shared" si="4"/>
        <v>11040</v>
      </c>
      <c r="F16" s="190">
        <f t="shared" si="4"/>
        <v>11040</v>
      </c>
      <c r="G16" s="190">
        <f t="shared" si="4"/>
        <v>0</v>
      </c>
      <c r="H16" s="190">
        <f t="shared" si="4"/>
        <v>0</v>
      </c>
      <c r="I16" s="190">
        <f t="shared" si="4"/>
        <v>0</v>
      </c>
      <c r="J16" s="190">
        <f t="shared" si="4"/>
        <v>0</v>
      </c>
      <c r="K16" s="191">
        <f t="shared" si="4"/>
        <v>0</v>
      </c>
      <c r="L16" s="191">
        <f t="shared" si="4"/>
        <v>25956</v>
      </c>
      <c r="M16" s="184">
        <f t="shared" si="3"/>
        <v>25956</v>
      </c>
      <c r="N16" s="304">
        <f t="shared" si="4"/>
        <v>0</v>
      </c>
      <c r="O16" s="304">
        <f t="shared" si="4"/>
        <v>6000</v>
      </c>
      <c r="P16" s="304">
        <f t="shared" si="2"/>
        <v>6000</v>
      </c>
    </row>
    <row r="17" spans="1:16" ht="12.75">
      <c r="A17" s="202"/>
      <c r="B17" s="193" t="s">
        <v>29</v>
      </c>
      <c r="C17" s="183">
        <f>D17+K17+N17</f>
        <v>0</v>
      </c>
      <c r="D17" s="183"/>
      <c r="E17" s="183">
        <v>11040</v>
      </c>
      <c r="F17" s="183">
        <f t="shared" si="0"/>
        <v>11040</v>
      </c>
      <c r="G17" s="183"/>
      <c r="H17" s="183"/>
      <c r="I17" s="183"/>
      <c r="J17" s="183"/>
      <c r="K17" s="203"/>
      <c r="L17" s="203"/>
      <c r="M17" s="184">
        <f t="shared" si="3"/>
        <v>0</v>
      </c>
      <c r="N17" s="309"/>
      <c r="O17" s="310">
        <v>6000</v>
      </c>
      <c r="P17" s="304">
        <f t="shared" si="2"/>
        <v>6000</v>
      </c>
    </row>
    <row r="18" spans="1:16" ht="12.75">
      <c r="A18" s="192"/>
      <c r="B18" s="193" t="s">
        <v>21</v>
      </c>
      <c r="C18" s="183"/>
      <c r="D18" s="183"/>
      <c r="E18" s="183"/>
      <c r="F18" s="183">
        <f>E18-D18</f>
        <v>0</v>
      </c>
      <c r="G18" s="183"/>
      <c r="H18" s="183"/>
      <c r="I18" s="183"/>
      <c r="J18" s="183"/>
      <c r="K18" s="203"/>
      <c r="L18" s="294">
        <v>25956</v>
      </c>
      <c r="M18" s="184">
        <f t="shared" si="3"/>
        <v>25956</v>
      </c>
      <c r="N18" s="309"/>
      <c r="O18" s="303"/>
      <c r="P18" s="304">
        <f t="shared" si="2"/>
        <v>0</v>
      </c>
    </row>
    <row r="19" spans="1:16" ht="12.75">
      <c r="A19" s="192"/>
      <c r="B19" s="193" t="s">
        <v>134</v>
      </c>
      <c r="C19" s="183"/>
      <c r="D19" s="183"/>
      <c r="E19" s="183"/>
      <c r="F19" s="183">
        <f>E19-D19</f>
        <v>0</v>
      </c>
      <c r="G19" s="183"/>
      <c r="H19" s="183"/>
      <c r="I19" s="183"/>
      <c r="J19" s="183"/>
      <c r="K19" s="203"/>
      <c r="L19" s="206"/>
      <c r="M19" s="184">
        <f t="shared" si="3"/>
        <v>0</v>
      </c>
      <c r="N19" s="309"/>
      <c r="O19" s="309"/>
      <c r="P19" s="304">
        <f t="shared" si="2"/>
        <v>0</v>
      </c>
    </row>
    <row r="20" spans="1:16" ht="12.75">
      <c r="A20" s="193"/>
      <c r="B20" s="207" t="s">
        <v>81</v>
      </c>
      <c r="C20" s="183"/>
      <c r="D20" s="183"/>
      <c r="E20" s="183"/>
      <c r="F20" s="183">
        <f aca="true" t="shared" si="5" ref="F20:F96">E20-D20</f>
        <v>0</v>
      </c>
      <c r="G20" s="183"/>
      <c r="H20" s="183"/>
      <c r="I20" s="183"/>
      <c r="J20" s="183"/>
      <c r="K20" s="203"/>
      <c r="L20" s="203"/>
      <c r="M20" s="184">
        <f t="shared" si="3"/>
        <v>0</v>
      </c>
      <c r="N20" s="309"/>
      <c r="O20" s="309"/>
      <c r="P20" s="304">
        <f t="shared" si="2"/>
        <v>0</v>
      </c>
    </row>
    <row r="21" spans="1:19" ht="15.75">
      <c r="A21" s="175">
        <v>222</v>
      </c>
      <c r="B21" s="189" t="s">
        <v>4</v>
      </c>
      <c r="C21" s="183">
        <f>SUM(C22:C24)</f>
        <v>0</v>
      </c>
      <c r="D21" s="183">
        <f aca="true" t="shared" si="6" ref="D21:O21">SUM(D22:D24)</f>
        <v>0</v>
      </c>
      <c r="E21" s="183">
        <f t="shared" si="6"/>
        <v>0</v>
      </c>
      <c r="F21" s="183">
        <f t="shared" si="5"/>
        <v>0</v>
      </c>
      <c r="G21" s="183">
        <f t="shared" si="6"/>
        <v>0</v>
      </c>
      <c r="H21" s="183">
        <f t="shared" si="6"/>
        <v>0</v>
      </c>
      <c r="I21" s="183">
        <f t="shared" si="6"/>
        <v>0</v>
      </c>
      <c r="J21" s="183">
        <f t="shared" si="6"/>
        <v>0</v>
      </c>
      <c r="K21" s="203">
        <f t="shared" si="6"/>
        <v>0</v>
      </c>
      <c r="L21" s="203">
        <f t="shared" si="6"/>
        <v>0</v>
      </c>
      <c r="M21" s="184">
        <f t="shared" si="3"/>
        <v>0</v>
      </c>
      <c r="N21" s="309">
        <f t="shared" si="6"/>
        <v>0</v>
      </c>
      <c r="O21" s="309">
        <f t="shared" si="6"/>
        <v>0</v>
      </c>
      <c r="P21" s="304">
        <f t="shared" si="2"/>
        <v>0</v>
      </c>
      <c r="S21" s="208"/>
    </row>
    <row r="22" spans="1:16" ht="12.75">
      <c r="A22" s="192"/>
      <c r="B22" s="193" t="s">
        <v>50</v>
      </c>
      <c r="C22" s="183">
        <f>D22+K22+N22</f>
        <v>0</v>
      </c>
      <c r="D22" s="183"/>
      <c r="E22" s="183"/>
      <c r="F22" s="183">
        <f t="shared" si="5"/>
        <v>0</v>
      </c>
      <c r="G22" s="183"/>
      <c r="H22" s="183"/>
      <c r="I22" s="183"/>
      <c r="J22" s="183"/>
      <c r="K22" s="203"/>
      <c r="L22" s="209"/>
      <c r="M22" s="184">
        <f t="shared" si="3"/>
        <v>0</v>
      </c>
      <c r="N22" s="309"/>
      <c r="O22" s="309"/>
      <c r="P22" s="304">
        <f t="shared" si="2"/>
        <v>0</v>
      </c>
    </row>
    <row r="23" spans="1:16" ht="12.75">
      <c r="A23" s="192"/>
      <c r="B23" s="193" t="s">
        <v>25</v>
      </c>
      <c r="C23" s="183"/>
      <c r="D23" s="183"/>
      <c r="E23" s="183"/>
      <c r="F23" s="183">
        <f t="shared" si="5"/>
        <v>0</v>
      </c>
      <c r="G23" s="183"/>
      <c r="H23" s="183"/>
      <c r="I23" s="183"/>
      <c r="J23" s="183"/>
      <c r="K23" s="203"/>
      <c r="L23" s="203"/>
      <c r="M23" s="184">
        <f t="shared" si="3"/>
        <v>0</v>
      </c>
      <c r="N23" s="309"/>
      <c r="O23" s="309"/>
      <c r="P23" s="304">
        <f t="shared" si="2"/>
        <v>0</v>
      </c>
    </row>
    <row r="24" spans="1:16" ht="12.75">
      <c r="A24" s="192"/>
      <c r="B24" s="193" t="s">
        <v>66</v>
      </c>
      <c r="C24" s="183"/>
      <c r="D24" s="183"/>
      <c r="E24" s="183"/>
      <c r="F24" s="183">
        <f t="shared" si="5"/>
        <v>0</v>
      </c>
      <c r="G24" s="183"/>
      <c r="H24" s="183"/>
      <c r="I24" s="183"/>
      <c r="J24" s="183"/>
      <c r="K24" s="203"/>
      <c r="L24" s="203"/>
      <c r="M24" s="184">
        <f t="shared" si="3"/>
        <v>0</v>
      </c>
      <c r="N24" s="309"/>
      <c r="O24" s="309"/>
      <c r="P24" s="304">
        <f t="shared" si="2"/>
        <v>0</v>
      </c>
    </row>
    <row r="25" spans="1:16" ht="15.75">
      <c r="A25" s="175">
        <v>223</v>
      </c>
      <c r="B25" s="189" t="s">
        <v>5</v>
      </c>
      <c r="C25" s="190">
        <f>SUM(C26:C28)</f>
        <v>0</v>
      </c>
      <c r="D25" s="190">
        <f>SUM(D26:D30)</f>
        <v>0</v>
      </c>
      <c r="E25" s="190">
        <f>SUM(E26:E30)</f>
        <v>1062678.66</v>
      </c>
      <c r="F25" s="183">
        <f t="shared" si="5"/>
        <v>1062678.66</v>
      </c>
      <c r="G25" s="190">
        <f aca="true" t="shared" si="7" ref="G25:O25">SUM(G26:G30)</f>
        <v>0</v>
      </c>
      <c r="H25" s="190">
        <f t="shared" si="7"/>
        <v>0</v>
      </c>
      <c r="I25" s="190">
        <f t="shared" si="7"/>
        <v>0</v>
      </c>
      <c r="J25" s="190">
        <f t="shared" si="7"/>
        <v>0</v>
      </c>
      <c r="K25" s="191">
        <f t="shared" si="7"/>
        <v>0</v>
      </c>
      <c r="L25" s="191">
        <f t="shared" si="7"/>
        <v>0</v>
      </c>
      <c r="M25" s="184">
        <f t="shared" si="3"/>
        <v>0</v>
      </c>
      <c r="N25" s="304">
        <f t="shared" si="7"/>
        <v>0</v>
      </c>
      <c r="O25" s="304">
        <f t="shared" si="7"/>
        <v>169895.815</v>
      </c>
      <c r="P25" s="304">
        <f t="shared" si="2"/>
        <v>169895.815</v>
      </c>
    </row>
    <row r="26" spans="1:16" ht="12.75">
      <c r="A26" s="202"/>
      <c r="B26" s="193" t="s">
        <v>11</v>
      </c>
      <c r="C26" s="183"/>
      <c r="D26" s="183"/>
      <c r="E26" s="274">
        <v>155000</v>
      </c>
      <c r="F26" s="183">
        <f t="shared" si="5"/>
        <v>155000</v>
      </c>
      <c r="G26" s="183"/>
      <c r="H26" s="183"/>
      <c r="I26" s="183"/>
      <c r="J26" s="183"/>
      <c r="K26" s="203"/>
      <c r="L26" s="203"/>
      <c r="M26" s="184">
        <f t="shared" si="3"/>
        <v>0</v>
      </c>
      <c r="N26" s="309"/>
      <c r="O26" s="311">
        <v>6000</v>
      </c>
      <c r="P26" s="304">
        <f t="shared" si="2"/>
        <v>6000</v>
      </c>
    </row>
    <row r="27" spans="1:16" ht="12.75">
      <c r="A27" s="202"/>
      <c r="B27" s="193" t="s">
        <v>12</v>
      </c>
      <c r="C27" s="183"/>
      <c r="D27" s="183"/>
      <c r="E27" s="275">
        <v>75140</v>
      </c>
      <c r="F27" s="183">
        <f t="shared" si="5"/>
        <v>75140</v>
      </c>
      <c r="G27" s="183"/>
      <c r="H27" s="183"/>
      <c r="I27" s="183"/>
      <c r="J27" s="183"/>
      <c r="K27" s="203"/>
      <c r="L27" s="203"/>
      <c r="M27" s="184">
        <f t="shared" si="3"/>
        <v>0</v>
      </c>
      <c r="N27" s="309"/>
      <c r="O27" s="312">
        <v>56570.34</v>
      </c>
      <c r="P27" s="304">
        <f t="shared" si="2"/>
        <v>56570.34</v>
      </c>
    </row>
    <row r="28" spans="1:16" ht="12.75">
      <c r="A28" s="202"/>
      <c r="B28" s="193" t="s">
        <v>2</v>
      </c>
      <c r="C28" s="183"/>
      <c r="D28" s="183"/>
      <c r="E28" s="274">
        <v>808885.9</v>
      </c>
      <c r="F28" s="183">
        <f t="shared" si="5"/>
        <v>808885.9</v>
      </c>
      <c r="G28" s="183"/>
      <c r="H28" s="183"/>
      <c r="I28" s="183"/>
      <c r="J28" s="183"/>
      <c r="K28" s="203"/>
      <c r="L28" s="203"/>
      <c r="M28" s="184">
        <f t="shared" si="3"/>
        <v>0</v>
      </c>
      <c r="N28" s="309"/>
      <c r="O28" s="309">
        <v>65645.035</v>
      </c>
      <c r="P28" s="304">
        <f t="shared" si="2"/>
        <v>65645.035</v>
      </c>
    </row>
    <row r="29" spans="1:16" ht="12.75">
      <c r="A29" s="192"/>
      <c r="B29" s="214" t="s">
        <v>135</v>
      </c>
      <c r="C29" s="183"/>
      <c r="D29" s="183"/>
      <c r="E29" s="276">
        <v>23652.76</v>
      </c>
      <c r="F29" s="183">
        <f t="shared" si="5"/>
        <v>23652.76</v>
      </c>
      <c r="G29" s="183"/>
      <c r="H29" s="183"/>
      <c r="I29" s="183"/>
      <c r="J29" s="183"/>
      <c r="K29" s="203"/>
      <c r="L29" s="203"/>
      <c r="M29" s="184">
        <f t="shared" si="3"/>
        <v>0</v>
      </c>
      <c r="N29" s="309"/>
      <c r="O29" s="309">
        <v>41680.44</v>
      </c>
      <c r="P29" s="304">
        <f t="shared" si="2"/>
        <v>41680.44</v>
      </c>
    </row>
    <row r="30" spans="1:16" ht="17.25" customHeight="1">
      <c r="A30" s="192"/>
      <c r="B30" s="214" t="s">
        <v>136</v>
      </c>
      <c r="C30" s="183"/>
      <c r="D30" s="183"/>
      <c r="E30" s="277"/>
      <c r="F30" s="183">
        <f t="shared" si="5"/>
        <v>0</v>
      </c>
      <c r="G30" s="183"/>
      <c r="H30" s="183"/>
      <c r="I30" s="183"/>
      <c r="J30" s="183"/>
      <c r="K30" s="203"/>
      <c r="L30" s="203"/>
      <c r="M30" s="184">
        <f t="shared" si="3"/>
        <v>0</v>
      </c>
      <c r="N30" s="309"/>
      <c r="O30" s="309"/>
      <c r="P30" s="304">
        <f t="shared" si="2"/>
        <v>0</v>
      </c>
    </row>
    <row r="31" spans="1:16" ht="18.75" customHeight="1">
      <c r="A31" s="175">
        <v>224</v>
      </c>
      <c r="B31" s="216" t="s">
        <v>137</v>
      </c>
      <c r="C31" s="183"/>
      <c r="D31" s="183"/>
      <c r="E31" s="278">
        <v>2400</v>
      </c>
      <c r="F31" s="183">
        <f t="shared" si="5"/>
        <v>2400</v>
      </c>
      <c r="G31" s="183"/>
      <c r="H31" s="183"/>
      <c r="I31" s="183"/>
      <c r="J31" s="183"/>
      <c r="K31" s="203"/>
      <c r="L31" s="203"/>
      <c r="M31" s="184">
        <f t="shared" si="3"/>
        <v>0</v>
      </c>
      <c r="N31" s="309"/>
      <c r="O31" s="309"/>
      <c r="P31" s="304">
        <f t="shared" si="2"/>
        <v>0</v>
      </c>
    </row>
    <row r="32" spans="1:16" ht="15.75">
      <c r="A32" s="175">
        <v>225</v>
      </c>
      <c r="B32" s="189" t="s">
        <v>10</v>
      </c>
      <c r="C32" s="183">
        <f>SUM(C33:C57)</f>
        <v>0</v>
      </c>
      <c r="D32" s="183">
        <f aca="true" t="shared" si="8" ref="D32:O32">SUM(D33:D57)</f>
        <v>0</v>
      </c>
      <c r="E32" s="183">
        <f t="shared" si="8"/>
        <v>1859950.52</v>
      </c>
      <c r="F32" s="183">
        <f t="shared" si="5"/>
        <v>1859950.52</v>
      </c>
      <c r="G32" s="183">
        <f t="shared" si="8"/>
        <v>0</v>
      </c>
      <c r="H32" s="183">
        <f t="shared" si="8"/>
        <v>0</v>
      </c>
      <c r="I32" s="183">
        <f t="shared" si="8"/>
        <v>0</v>
      </c>
      <c r="J32" s="183">
        <f t="shared" si="8"/>
        <v>0</v>
      </c>
      <c r="K32" s="203">
        <f t="shared" si="8"/>
        <v>0</v>
      </c>
      <c r="L32" s="203">
        <f t="shared" si="8"/>
        <v>10000</v>
      </c>
      <c r="M32" s="184">
        <f t="shared" si="3"/>
        <v>10000</v>
      </c>
      <c r="N32" s="309">
        <f t="shared" si="8"/>
        <v>0</v>
      </c>
      <c r="O32" s="309">
        <f t="shared" si="8"/>
        <v>60853.2</v>
      </c>
      <c r="P32" s="304">
        <f t="shared" si="2"/>
        <v>60853.2</v>
      </c>
    </row>
    <row r="33" spans="1:16" ht="12.75">
      <c r="A33" s="192"/>
      <c r="B33" s="218" t="s">
        <v>13</v>
      </c>
      <c r="C33" s="183">
        <f>D33+K33+N33</f>
        <v>0</v>
      </c>
      <c r="D33" s="183"/>
      <c r="E33" s="274">
        <v>24492.72</v>
      </c>
      <c r="F33" s="183">
        <f t="shared" si="5"/>
        <v>24492.72</v>
      </c>
      <c r="G33" s="183"/>
      <c r="H33" s="183"/>
      <c r="I33" s="183"/>
      <c r="J33" s="183"/>
      <c r="K33" s="203"/>
      <c r="L33" s="203"/>
      <c r="M33" s="184">
        <f t="shared" si="3"/>
        <v>0</v>
      </c>
      <c r="N33" s="309"/>
      <c r="O33" s="309"/>
      <c r="P33" s="304">
        <f t="shared" si="2"/>
        <v>0</v>
      </c>
    </row>
    <row r="34" spans="1:16" ht="12.75">
      <c r="A34" s="192"/>
      <c r="B34" s="193" t="s">
        <v>40</v>
      </c>
      <c r="C34" s="183">
        <f aca="true" t="shared" si="9" ref="C34:C47">D34+K34+N34</f>
        <v>0</v>
      </c>
      <c r="D34" s="183"/>
      <c r="E34" s="219"/>
      <c r="F34" s="183">
        <f t="shared" si="5"/>
        <v>0</v>
      </c>
      <c r="G34" s="183"/>
      <c r="H34" s="183"/>
      <c r="I34" s="183"/>
      <c r="J34" s="183"/>
      <c r="K34" s="203"/>
      <c r="L34" s="203"/>
      <c r="M34" s="184">
        <f t="shared" si="3"/>
        <v>0</v>
      </c>
      <c r="N34" s="309"/>
      <c r="O34" s="309"/>
      <c r="P34" s="304">
        <f t="shared" si="2"/>
        <v>0</v>
      </c>
    </row>
    <row r="35" spans="1:16" ht="12.75">
      <c r="A35" s="192"/>
      <c r="B35" s="193" t="s">
        <v>200</v>
      </c>
      <c r="C35" s="183"/>
      <c r="D35" s="183"/>
      <c r="E35" s="279"/>
      <c r="F35" s="183">
        <f t="shared" si="5"/>
        <v>0</v>
      </c>
      <c r="G35" s="183"/>
      <c r="H35" s="183"/>
      <c r="I35" s="183"/>
      <c r="J35" s="183"/>
      <c r="K35" s="203"/>
      <c r="L35" s="203"/>
      <c r="M35" s="184">
        <f t="shared" si="3"/>
        <v>0</v>
      </c>
      <c r="N35" s="309"/>
      <c r="O35" s="311">
        <v>25000</v>
      </c>
      <c r="P35" s="304">
        <f t="shared" si="2"/>
        <v>25000</v>
      </c>
    </row>
    <row r="36" spans="1:16" ht="12.75">
      <c r="A36" s="192"/>
      <c r="B36" s="193" t="s">
        <v>23</v>
      </c>
      <c r="C36" s="183">
        <f t="shared" si="9"/>
        <v>0</v>
      </c>
      <c r="D36" s="183"/>
      <c r="E36" s="274">
        <f>118649.16-4595.38</f>
        <v>114053.78</v>
      </c>
      <c r="F36" s="183">
        <f t="shared" si="5"/>
        <v>114053.78</v>
      </c>
      <c r="G36" s="183"/>
      <c r="H36" s="183"/>
      <c r="I36" s="183"/>
      <c r="J36" s="183"/>
      <c r="K36" s="203"/>
      <c r="L36" s="203"/>
      <c r="M36" s="184">
        <f t="shared" si="3"/>
        <v>0</v>
      </c>
      <c r="N36" s="309"/>
      <c r="O36" s="311">
        <v>853.2</v>
      </c>
      <c r="P36" s="304">
        <f t="shared" si="2"/>
        <v>853.2</v>
      </c>
    </row>
    <row r="37" spans="1:16" ht="12.75">
      <c r="A37" s="192"/>
      <c r="B37" s="193" t="s">
        <v>24</v>
      </c>
      <c r="C37" s="183">
        <f t="shared" si="9"/>
        <v>0</v>
      </c>
      <c r="D37" s="183"/>
      <c r="E37" s="274">
        <v>40402.95</v>
      </c>
      <c r="F37" s="183">
        <f t="shared" si="5"/>
        <v>40402.95</v>
      </c>
      <c r="G37" s="183"/>
      <c r="H37" s="183"/>
      <c r="I37" s="183"/>
      <c r="J37" s="183"/>
      <c r="K37" s="203"/>
      <c r="L37" s="203"/>
      <c r="M37" s="184">
        <f t="shared" si="3"/>
        <v>0</v>
      </c>
      <c r="N37" s="309"/>
      <c r="O37" s="309"/>
      <c r="P37" s="304">
        <f t="shared" si="2"/>
        <v>0</v>
      </c>
    </row>
    <row r="38" spans="1:16" ht="12.75">
      <c r="A38" s="192"/>
      <c r="B38" s="193" t="s">
        <v>38</v>
      </c>
      <c r="C38" s="183">
        <f t="shared" si="9"/>
        <v>0</v>
      </c>
      <c r="D38" s="183"/>
      <c r="E38" s="274">
        <v>1200</v>
      </c>
      <c r="F38" s="183">
        <f t="shared" si="5"/>
        <v>1200</v>
      </c>
      <c r="G38" s="183"/>
      <c r="H38" s="183"/>
      <c r="I38" s="183"/>
      <c r="J38" s="183"/>
      <c r="K38" s="203"/>
      <c r="L38" s="203"/>
      <c r="M38" s="184">
        <f t="shared" si="3"/>
        <v>0</v>
      </c>
      <c r="N38" s="309"/>
      <c r="O38" s="309"/>
      <c r="P38" s="304">
        <f t="shared" si="2"/>
        <v>0</v>
      </c>
    </row>
    <row r="39" spans="1:16" ht="12.75">
      <c r="A39" s="192"/>
      <c r="B39" s="193" t="s">
        <v>41</v>
      </c>
      <c r="C39" s="183">
        <f t="shared" si="9"/>
        <v>0</v>
      </c>
      <c r="D39" s="183"/>
      <c r="E39" s="221">
        <f>1644913-16611.89</f>
        <v>1628301.11</v>
      </c>
      <c r="F39" s="183">
        <f t="shared" si="5"/>
        <v>1628301.11</v>
      </c>
      <c r="G39" s="183"/>
      <c r="H39" s="183"/>
      <c r="I39" s="183"/>
      <c r="J39" s="183"/>
      <c r="K39" s="203"/>
      <c r="L39" s="203"/>
      <c r="M39" s="184">
        <f t="shared" si="3"/>
        <v>0</v>
      </c>
      <c r="N39" s="309"/>
      <c r="O39" s="309"/>
      <c r="P39" s="304">
        <f t="shared" si="2"/>
        <v>0</v>
      </c>
    </row>
    <row r="40" spans="1:16" ht="12.75">
      <c r="A40" s="192"/>
      <c r="B40" s="193" t="s">
        <v>20</v>
      </c>
      <c r="C40" s="183">
        <f t="shared" si="9"/>
        <v>0</v>
      </c>
      <c r="D40" s="183"/>
      <c r="E40" s="280">
        <v>1200</v>
      </c>
      <c r="F40" s="183">
        <f t="shared" si="5"/>
        <v>1200</v>
      </c>
      <c r="G40" s="183"/>
      <c r="H40" s="183"/>
      <c r="I40" s="183"/>
      <c r="J40" s="183"/>
      <c r="K40" s="203"/>
      <c r="L40" s="203"/>
      <c r="M40" s="184">
        <f t="shared" si="3"/>
        <v>0</v>
      </c>
      <c r="N40" s="309"/>
      <c r="O40" s="309"/>
      <c r="P40" s="304">
        <f t="shared" si="2"/>
        <v>0</v>
      </c>
    </row>
    <row r="41" spans="1:16" ht="12.75">
      <c r="A41" s="192"/>
      <c r="B41" s="222" t="s">
        <v>139</v>
      </c>
      <c r="C41" s="183">
        <f t="shared" si="9"/>
        <v>0</v>
      </c>
      <c r="D41" s="183"/>
      <c r="E41" s="281">
        <v>2000</v>
      </c>
      <c r="F41" s="183">
        <f t="shared" si="5"/>
        <v>2000</v>
      </c>
      <c r="G41" s="183"/>
      <c r="H41" s="183"/>
      <c r="I41" s="183"/>
      <c r="J41" s="183"/>
      <c r="K41" s="203"/>
      <c r="L41" s="203"/>
      <c r="M41" s="184">
        <f t="shared" si="3"/>
        <v>0</v>
      </c>
      <c r="N41" s="309"/>
      <c r="O41" s="309"/>
      <c r="P41" s="304">
        <f t="shared" si="2"/>
        <v>0</v>
      </c>
    </row>
    <row r="42" spans="1:16" ht="12.75">
      <c r="A42" s="192"/>
      <c r="B42" s="193" t="s">
        <v>26</v>
      </c>
      <c r="C42" s="183">
        <f t="shared" si="9"/>
        <v>0</v>
      </c>
      <c r="D42" s="183"/>
      <c r="E42" s="282">
        <v>9399.96</v>
      </c>
      <c r="F42" s="183">
        <f t="shared" si="5"/>
        <v>9399.96</v>
      </c>
      <c r="G42" s="183"/>
      <c r="H42" s="183"/>
      <c r="I42" s="183"/>
      <c r="J42" s="183"/>
      <c r="K42" s="203"/>
      <c r="L42" s="203"/>
      <c r="M42" s="184">
        <f t="shared" si="3"/>
        <v>0</v>
      </c>
      <c r="N42" s="309"/>
      <c r="O42" s="309"/>
      <c r="P42" s="304">
        <f t="shared" si="2"/>
        <v>0</v>
      </c>
    </row>
    <row r="43" spans="1:16" ht="12.75">
      <c r="A43" s="192"/>
      <c r="B43" s="214" t="s">
        <v>74</v>
      </c>
      <c r="C43" s="183">
        <f t="shared" si="9"/>
        <v>0</v>
      </c>
      <c r="D43" s="183"/>
      <c r="E43" s="274"/>
      <c r="F43" s="183">
        <f t="shared" si="5"/>
        <v>0</v>
      </c>
      <c r="G43" s="183"/>
      <c r="H43" s="183"/>
      <c r="I43" s="183"/>
      <c r="J43" s="183"/>
      <c r="K43" s="203"/>
      <c r="L43" s="203"/>
      <c r="M43" s="184">
        <f t="shared" si="3"/>
        <v>0</v>
      </c>
      <c r="N43" s="309"/>
      <c r="O43" s="309"/>
      <c r="P43" s="304">
        <f t="shared" si="2"/>
        <v>0</v>
      </c>
    </row>
    <row r="44" spans="1:16" ht="12.75">
      <c r="A44" s="192"/>
      <c r="B44" s="193" t="s">
        <v>37</v>
      </c>
      <c r="C44" s="183">
        <f t="shared" si="9"/>
        <v>0</v>
      </c>
      <c r="D44" s="183"/>
      <c r="E44" s="183"/>
      <c r="F44" s="183">
        <f t="shared" si="5"/>
        <v>0</v>
      </c>
      <c r="G44" s="183"/>
      <c r="H44" s="183"/>
      <c r="I44" s="183"/>
      <c r="J44" s="183"/>
      <c r="K44" s="203"/>
      <c r="L44" s="203"/>
      <c r="M44" s="184">
        <f t="shared" si="3"/>
        <v>0</v>
      </c>
      <c r="N44" s="309"/>
      <c r="O44" s="309"/>
      <c r="P44" s="304">
        <f t="shared" si="2"/>
        <v>0</v>
      </c>
    </row>
    <row r="45" spans="1:16" ht="12.75">
      <c r="A45" s="192"/>
      <c r="B45" s="193" t="s">
        <v>47</v>
      </c>
      <c r="C45" s="183">
        <f t="shared" si="9"/>
        <v>0</v>
      </c>
      <c r="D45" s="183"/>
      <c r="E45" s="183"/>
      <c r="F45" s="183">
        <f t="shared" si="5"/>
        <v>0</v>
      </c>
      <c r="G45" s="183"/>
      <c r="H45" s="183"/>
      <c r="I45" s="183"/>
      <c r="J45" s="183"/>
      <c r="K45" s="203"/>
      <c r="L45" s="203"/>
      <c r="M45" s="184">
        <f t="shared" si="3"/>
        <v>0</v>
      </c>
      <c r="N45" s="309"/>
      <c r="O45" s="309"/>
      <c r="P45" s="304">
        <f t="shared" si="2"/>
        <v>0</v>
      </c>
    </row>
    <row r="46" spans="1:16" ht="12.75">
      <c r="A46" s="192"/>
      <c r="B46" s="193" t="s">
        <v>140</v>
      </c>
      <c r="C46" s="183">
        <f t="shared" si="9"/>
        <v>0</v>
      </c>
      <c r="D46" s="183"/>
      <c r="E46" s="183"/>
      <c r="F46" s="183">
        <f t="shared" si="5"/>
        <v>0</v>
      </c>
      <c r="G46" s="183"/>
      <c r="H46" s="183"/>
      <c r="I46" s="183"/>
      <c r="J46" s="183"/>
      <c r="K46" s="203"/>
      <c r="L46" s="203"/>
      <c r="M46" s="184">
        <f t="shared" si="3"/>
        <v>0</v>
      </c>
      <c r="N46" s="309"/>
      <c r="O46" s="311"/>
      <c r="P46" s="304">
        <f t="shared" si="2"/>
        <v>0</v>
      </c>
    </row>
    <row r="47" spans="1:16" ht="12" customHeight="1">
      <c r="A47" s="192"/>
      <c r="B47" s="193" t="s">
        <v>141</v>
      </c>
      <c r="C47" s="183">
        <f t="shared" si="9"/>
        <v>0</v>
      </c>
      <c r="D47" s="183"/>
      <c r="E47" s="183"/>
      <c r="F47" s="183">
        <f t="shared" si="5"/>
        <v>0</v>
      </c>
      <c r="G47" s="183"/>
      <c r="H47" s="183"/>
      <c r="I47" s="183"/>
      <c r="J47" s="183"/>
      <c r="K47" s="203"/>
      <c r="L47" s="203"/>
      <c r="M47" s="184">
        <f t="shared" si="3"/>
        <v>0</v>
      </c>
      <c r="N47" s="309"/>
      <c r="O47" s="313">
        <v>10000</v>
      </c>
      <c r="P47" s="304">
        <f t="shared" si="2"/>
        <v>10000</v>
      </c>
    </row>
    <row r="48" spans="1:16" ht="12.75">
      <c r="A48" s="192"/>
      <c r="B48" s="193" t="s">
        <v>46</v>
      </c>
      <c r="C48" s="183"/>
      <c r="D48" s="183"/>
      <c r="E48" s="224"/>
      <c r="F48" s="183">
        <f t="shared" si="5"/>
        <v>0</v>
      </c>
      <c r="G48" s="183"/>
      <c r="H48" s="183"/>
      <c r="I48" s="183"/>
      <c r="J48" s="183"/>
      <c r="K48" s="203"/>
      <c r="L48" s="203"/>
      <c r="M48" s="184">
        <f t="shared" si="3"/>
        <v>0</v>
      </c>
      <c r="N48" s="309"/>
      <c r="O48" s="309"/>
      <c r="P48" s="304">
        <f t="shared" si="2"/>
        <v>0</v>
      </c>
    </row>
    <row r="49" spans="1:16" ht="12.75">
      <c r="A49" s="192"/>
      <c r="B49" s="225" t="s">
        <v>68</v>
      </c>
      <c r="C49" s="183"/>
      <c r="D49" s="183"/>
      <c r="E49" s="279"/>
      <c r="F49" s="183">
        <f t="shared" si="5"/>
        <v>0</v>
      </c>
      <c r="G49" s="183"/>
      <c r="H49" s="183"/>
      <c r="I49" s="183"/>
      <c r="J49" s="183"/>
      <c r="K49" s="203"/>
      <c r="L49" s="203"/>
      <c r="M49" s="184">
        <f t="shared" si="3"/>
        <v>0</v>
      </c>
      <c r="N49" s="309"/>
      <c r="O49" s="313">
        <v>25000</v>
      </c>
      <c r="P49" s="304">
        <f t="shared" si="2"/>
        <v>25000</v>
      </c>
    </row>
    <row r="50" spans="1:16" ht="12.75">
      <c r="A50" s="192"/>
      <c r="B50" s="214" t="s">
        <v>78</v>
      </c>
      <c r="C50" s="183"/>
      <c r="D50" s="183"/>
      <c r="E50" s="283"/>
      <c r="F50" s="183">
        <f t="shared" si="5"/>
        <v>0</v>
      </c>
      <c r="G50" s="183"/>
      <c r="H50" s="183"/>
      <c r="I50" s="183"/>
      <c r="J50" s="183"/>
      <c r="K50" s="203"/>
      <c r="L50" s="203"/>
      <c r="M50" s="184">
        <f t="shared" si="3"/>
        <v>0</v>
      </c>
      <c r="N50" s="309"/>
      <c r="O50" s="309"/>
      <c r="P50" s="304">
        <f t="shared" si="2"/>
        <v>0</v>
      </c>
    </row>
    <row r="51" spans="1:16" ht="12.75">
      <c r="A51" s="226"/>
      <c r="B51" s="227" t="s">
        <v>57</v>
      </c>
      <c r="C51" s="183"/>
      <c r="D51" s="183"/>
      <c r="E51" s="283">
        <v>2900</v>
      </c>
      <c r="F51" s="183">
        <f t="shared" si="5"/>
        <v>2900</v>
      </c>
      <c r="G51" s="183"/>
      <c r="H51" s="183"/>
      <c r="I51" s="183"/>
      <c r="J51" s="183"/>
      <c r="K51" s="203"/>
      <c r="L51" s="203"/>
      <c r="M51" s="184">
        <f t="shared" si="3"/>
        <v>0</v>
      </c>
      <c r="N51" s="309"/>
      <c r="O51" s="309"/>
      <c r="P51" s="304">
        <f t="shared" si="2"/>
        <v>0</v>
      </c>
    </row>
    <row r="52" spans="1:16" ht="12.75">
      <c r="A52" s="226"/>
      <c r="B52" s="228" t="s">
        <v>58</v>
      </c>
      <c r="C52" s="183"/>
      <c r="D52" s="183"/>
      <c r="E52" s="283">
        <v>36000</v>
      </c>
      <c r="F52" s="183">
        <f t="shared" si="5"/>
        <v>36000</v>
      </c>
      <c r="G52" s="183"/>
      <c r="H52" s="183"/>
      <c r="I52" s="183"/>
      <c r="J52" s="183"/>
      <c r="K52" s="203"/>
      <c r="L52" s="203"/>
      <c r="M52" s="184">
        <f t="shared" si="3"/>
        <v>0</v>
      </c>
      <c r="N52" s="309"/>
      <c r="O52" s="309"/>
      <c r="P52" s="304">
        <f t="shared" si="2"/>
        <v>0</v>
      </c>
    </row>
    <row r="53" spans="1:16" ht="12.75" customHeight="1">
      <c r="A53" s="226"/>
      <c r="B53" s="227" t="s">
        <v>55</v>
      </c>
      <c r="C53" s="183"/>
      <c r="D53" s="183"/>
      <c r="E53" s="279"/>
      <c r="F53" s="183">
        <f t="shared" si="5"/>
        <v>0</v>
      </c>
      <c r="G53" s="183"/>
      <c r="H53" s="183"/>
      <c r="I53" s="183"/>
      <c r="J53" s="183"/>
      <c r="K53" s="203"/>
      <c r="L53" s="203"/>
      <c r="M53" s="184">
        <f t="shared" si="3"/>
        <v>0</v>
      </c>
      <c r="N53" s="309"/>
      <c r="O53" s="309"/>
      <c r="P53" s="304">
        <f t="shared" si="2"/>
        <v>0</v>
      </c>
    </row>
    <row r="54" spans="1:16" ht="12.75">
      <c r="A54" s="226"/>
      <c r="B54" s="227" t="s">
        <v>142</v>
      </c>
      <c r="C54" s="183"/>
      <c r="D54" s="183"/>
      <c r="E54" s="229"/>
      <c r="F54" s="183">
        <f t="shared" si="5"/>
        <v>0</v>
      </c>
      <c r="G54" s="183"/>
      <c r="H54" s="183"/>
      <c r="I54" s="183"/>
      <c r="J54" s="183"/>
      <c r="K54" s="203"/>
      <c r="L54" s="294"/>
      <c r="M54" s="184">
        <f t="shared" si="3"/>
        <v>0</v>
      </c>
      <c r="N54" s="309"/>
      <c r="O54" s="309"/>
      <c r="P54" s="304">
        <f t="shared" si="2"/>
        <v>0</v>
      </c>
    </row>
    <row r="55" spans="1:16" ht="12.75">
      <c r="A55" s="226"/>
      <c r="B55" s="227" t="s">
        <v>190</v>
      </c>
      <c r="C55" s="183"/>
      <c r="D55" s="183"/>
      <c r="E55" s="229"/>
      <c r="F55" s="183"/>
      <c r="G55" s="183"/>
      <c r="H55" s="183"/>
      <c r="I55" s="183"/>
      <c r="J55" s="183"/>
      <c r="K55" s="203"/>
      <c r="L55" s="295"/>
      <c r="M55" s="184">
        <f t="shared" si="3"/>
        <v>0</v>
      </c>
      <c r="N55" s="309"/>
      <c r="O55" s="309"/>
      <c r="P55" s="304">
        <f t="shared" si="2"/>
        <v>0</v>
      </c>
    </row>
    <row r="56" spans="1:16" ht="18" customHeight="1">
      <c r="A56" s="226"/>
      <c r="B56" s="227" t="s">
        <v>143</v>
      </c>
      <c r="C56" s="183"/>
      <c r="D56" s="183"/>
      <c r="E56" s="229"/>
      <c r="F56" s="183">
        <f t="shared" si="5"/>
        <v>0</v>
      </c>
      <c r="G56" s="183"/>
      <c r="H56" s="183"/>
      <c r="I56" s="183"/>
      <c r="J56" s="183"/>
      <c r="K56" s="203"/>
      <c r="L56" s="294">
        <v>10000</v>
      </c>
      <c r="M56" s="184">
        <f t="shared" si="3"/>
        <v>10000</v>
      </c>
      <c r="N56" s="309"/>
      <c r="O56" s="309"/>
      <c r="P56" s="304">
        <f t="shared" si="2"/>
        <v>0</v>
      </c>
    </row>
    <row r="57" spans="1:16" ht="12.75" customHeight="1">
      <c r="A57" s="192"/>
      <c r="B57" s="193" t="s">
        <v>189</v>
      </c>
      <c r="C57" s="183"/>
      <c r="D57" s="183"/>
      <c r="E57" s="183"/>
      <c r="F57" s="183">
        <f t="shared" si="5"/>
        <v>0</v>
      </c>
      <c r="G57" s="183"/>
      <c r="H57" s="183"/>
      <c r="I57" s="183"/>
      <c r="J57" s="183"/>
      <c r="K57" s="203"/>
      <c r="L57" s="203"/>
      <c r="M57" s="184">
        <f t="shared" si="3"/>
        <v>0</v>
      </c>
      <c r="N57" s="309"/>
      <c r="O57" s="309"/>
      <c r="P57" s="304">
        <f t="shared" si="2"/>
        <v>0</v>
      </c>
    </row>
    <row r="58" spans="1:16" ht="15.75">
      <c r="A58" s="175">
        <v>226</v>
      </c>
      <c r="B58" s="189" t="s">
        <v>6</v>
      </c>
      <c r="C58" s="183">
        <f>SUM(C59:C97)</f>
        <v>0</v>
      </c>
      <c r="D58" s="183">
        <f aca="true" t="shared" si="10" ref="D58:O58">SUM(D59:D97)</f>
        <v>31900</v>
      </c>
      <c r="E58" s="183">
        <f>SUM(E59:E97)</f>
        <v>2040196.8399999999</v>
      </c>
      <c r="F58" s="183">
        <f t="shared" si="5"/>
        <v>2008296.8399999999</v>
      </c>
      <c r="G58" s="183">
        <f t="shared" si="10"/>
        <v>0</v>
      </c>
      <c r="H58" s="183">
        <f t="shared" si="10"/>
        <v>0</v>
      </c>
      <c r="I58" s="183">
        <f t="shared" si="10"/>
        <v>0</v>
      </c>
      <c r="J58" s="183">
        <f t="shared" si="10"/>
        <v>0</v>
      </c>
      <c r="K58" s="203">
        <f t="shared" si="10"/>
        <v>0</v>
      </c>
      <c r="L58" s="203">
        <f t="shared" si="10"/>
        <v>6323860</v>
      </c>
      <c r="M58" s="184">
        <f t="shared" si="3"/>
        <v>6323860</v>
      </c>
      <c r="N58" s="309">
        <f t="shared" si="10"/>
        <v>0</v>
      </c>
      <c r="O58" s="309">
        <f t="shared" si="10"/>
        <v>10000</v>
      </c>
      <c r="P58" s="304">
        <f t="shared" si="2"/>
        <v>10000</v>
      </c>
    </row>
    <row r="59" spans="1:16" ht="12.75" customHeight="1">
      <c r="A59" s="192"/>
      <c r="B59" s="222" t="s">
        <v>197</v>
      </c>
      <c r="C59" s="183"/>
      <c r="D59" s="183"/>
      <c r="E59" s="284">
        <v>12891.84</v>
      </c>
      <c r="F59" s="183">
        <f t="shared" si="5"/>
        <v>12891.84</v>
      </c>
      <c r="G59" s="183"/>
      <c r="H59" s="183"/>
      <c r="I59" s="183"/>
      <c r="J59" s="183"/>
      <c r="K59" s="203"/>
      <c r="L59" s="203"/>
      <c r="M59" s="184">
        <f t="shared" si="3"/>
        <v>0</v>
      </c>
      <c r="N59" s="309"/>
      <c r="O59" s="309"/>
      <c r="P59" s="304">
        <f t="shared" si="2"/>
        <v>0</v>
      </c>
    </row>
    <row r="60" spans="1:16" ht="12.75" customHeight="1">
      <c r="A60" s="192"/>
      <c r="B60" s="222" t="s">
        <v>16</v>
      </c>
      <c r="C60" s="183"/>
      <c r="D60" s="183"/>
      <c r="E60" s="274">
        <v>199500</v>
      </c>
      <c r="F60" s="183">
        <f t="shared" si="5"/>
        <v>199500</v>
      </c>
      <c r="G60" s="183"/>
      <c r="H60" s="183"/>
      <c r="I60" s="183"/>
      <c r="J60" s="183"/>
      <c r="K60" s="203"/>
      <c r="L60" s="203"/>
      <c r="M60" s="184">
        <f t="shared" si="3"/>
        <v>0</v>
      </c>
      <c r="N60" s="309"/>
      <c r="O60" s="309"/>
      <c r="P60" s="304">
        <f t="shared" si="2"/>
        <v>0</v>
      </c>
    </row>
    <row r="61" spans="1:16" ht="12.75" customHeight="1">
      <c r="A61" s="192"/>
      <c r="B61" s="222" t="s">
        <v>196</v>
      </c>
      <c r="C61" s="183"/>
      <c r="D61" s="183"/>
      <c r="E61" s="282">
        <v>1120</v>
      </c>
      <c r="F61" s="183">
        <f t="shared" si="5"/>
        <v>1120</v>
      </c>
      <c r="G61" s="183"/>
      <c r="H61" s="183"/>
      <c r="I61" s="183"/>
      <c r="J61" s="183"/>
      <c r="K61" s="203"/>
      <c r="L61" s="203"/>
      <c r="M61" s="184">
        <f t="shared" si="3"/>
        <v>0</v>
      </c>
      <c r="N61" s="309"/>
      <c r="O61" s="309"/>
      <c r="P61" s="304">
        <f t="shared" si="2"/>
        <v>0</v>
      </c>
    </row>
    <row r="62" spans="1:16" ht="12.75" customHeight="1">
      <c r="A62" s="192"/>
      <c r="B62" s="222" t="s">
        <v>145</v>
      </c>
      <c r="C62" s="183"/>
      <c r="D62" s="183"/>
      <c r="E62" s="274">
        <v>7700</v>
      </c>
      <c r="F62" s="183">
        <f t="shared" si="5"/>
        <v>7700</v>
      </c>
      <c r="G62" s="183"/>
      <c r="H62" s="183"/>
      <c r="I62" s="183"/>
      <c r="J62" s="183"/>
      <c r="K62" s="203"/>
      <c r="L62" s="203"/>
      <c r="M62" s="184">
        <f t="shared" si="3"/>
        <v>0</v>
      </c>
      <c r="N62" s="309"/>
      <c r="O62" s="309"/>
      <c r="P62" s="304">
        <f t="shared" si="2"/>
        <v>0</v>
      </c>
    </row>
    <row r="63" spans="1:16" ht="12.75" customHeight="1">
      <c r="A63" s="192"/>
      <c r="B63" s="222" t="s">
        <v>36</v>
      </c>
      <c r="C63" s="183"/>
      <c r="D63" s="183"/>
      <c r="E63" s="224"/>
      <c r="F63" s="183">
        <f t="shared" si="5"/>
        <v>0</v>
      </c>
      <c r="G63" s="183"/>
      <c r="H63" s="183"/>
      <c r="I63" s="183"/>
      <c r="J63" s="183"/>
      <c r="K63" s="203"/>
      <c r="L63" s="203"/>
      <c r="M63" s="184">
        <f t="shared" si="3"/>
        <v>0</v>
      </c>
      <c r="N63" s="309"/>
      <c r="O63" s="309"/>
      <c r="P63" s="304">
        <f t="shared" si="2"/>
        <v>0</v>
      </c>
    </row>
    <row r="64" spans="1:16" ht="19.5" customHeight="1">
      <c r="A64" s="192"/>
      <c r="B64" s="222" t="s">
        <v>146</v>
      </c>
      <c r="C64" s="183"/>
      <c r="D64" s="183"/>
      <c r="E64" s="232"/>
      <c r="F64" s="183">
        <f t="shared" si="5"/>
        <v>0</v>
      </c>
      <c r="G64" s="183"/>
      <c r="H64" s="183"/>
      <c r="I64" s="183"/>
      <c r="J64" s="183"/>
      <c r="K64" s="203"/>
      <c r="L64" s="203"/>
      <c r="M64" s="184">
        <f t="shared" si="3"/>
        <v>0</v>
      </c>
      <c r="N64" s="309"/>
      <c r="O64" s="309"/>
      <c r="P64" s="304">
        <f t="shared" si="2"/>
        <v>0</v>
      </c>
    </row>
    <row r="65" spans="1:16" ht="24.75" customHeight="1">
      <c r="A65" s="192"/>
      <c r="B65" s="233" t="s">
        <v>33</v>
      </c>
      <c r="C65" s="183"/>
      <c r="D65" s="183"/>
      <c r="E65" s="274">
        <v>1000</v>
      </c>
      <c r="F65" s="183">
        <f t="shared" si="5"/>
        <v>1000</v>
      </c>
      <c r="G65" s="183"/>
      <c r="H65" s="183"/>
      <c r="I65" s="183"/>
      <c r="J65" s="183"/>
      <c r="K65" s="203"/>
      <c r="L65" s="203"/>
      <c r="M65" s="184">
        <f t="shared" si="3"/>
        <v>0</v>
      </c>
      <c r="N65" s="309"/>
      <c r="O65" s="309"/>
      <c r="P65" s="304">
        <f t="shared" si="2"/>
        <v>0</v>
      </c>
    </row>
    <row r="66" spans="1:16" ht="12.75" customHeight="1">
      <c r="A66" s="192"/>
      <c r="B66" s="193" t="s">
        <v>32</v>
      </c>
      <c r="C66" s="183"/>
      <c r="D66" s="183"/>
      <c r="E66" s="232"/>
      <c r="F66" s="183">
        <f t="shared" si="5"/>
        <v>0</v>
      </c>
      <c r="G66" s="183"/>
      <c r="H66" s="183"/>
      <c r="I66" s="183"/>
      <c r="J66" s="183"/>
      <c r="K66" s="203"/>
      <c r="L66" s="203"/>
      <c r="M66" s="184">
        <f t="shared" si="3"/>
        <v>0</v>
      </c>
      <c r="N66" s="309"/>
      <c r="O66" s="309"/>
      <c r="P66" s="304">
        <f t="shared" si="2"/>
        <v>0</v>
      </c>
    </row>
    <row r="67" spans="1:16" ht="12.75" customHeight="1">
      <c r="A67" s="192"/>
      <c r="B67" s="193" t="s">
        <v>34</v>
      </c>
      <c r="C67" s="183"/>
      <c r="D67" s="183"/>
      <c r="E67" s="183"/>
      <c r="F67" s="183">
        <f t="shared" si="5"/>
        <v>0</v>
      </c>
      <c r="G67" s="183"/>
      <c r="H67" s="183"/>
      <c r="I67" s="183"/>
      <c r="J67" s="183"/>
      <c r="K67" s="203"/>
      <c r="L67" s="203"/>
      <c r="M67" s="184">
        <f t="shared" si="3"/>
        <v>0</v>
      </c>
      <c r="N67" s="309"/>
      <c r="O67" s="309"/>
      <c r="P67" s="304">
        <f t="shared" si="2"/>
        <v>0</v>
      </c>
    </row>
    <row r="68" spans="1:16" ht="12.75" customHeight="1">
      <c r="A68" s="192"/>
      <c r="B68" s="193" t="s">
        <v>43</v>
      </c>
      <c r="C68" s="183"/>
      <c r="D68" s="183"/>
      <c r="E68" s="183"/>
      <c r="F68" s="183">
        <f t="shared" si="5"/>
        <v>0</v>
      </c>
      <c r="G68" s="183"/>
      <c r="H68" s="183"/>
      <c r="I68" s="183"/>
      <c r="J68" s="183"/>
      <c r="K68" s="203"/>
      <c r="L68" s="203"/>
      <c r="M68" s="184">
        <f t="shared" si="3"/>
        <v>0</v>
      </c>
      <c r="N68" s="309"/>
      <c r="O68" s="309"/>
      <c r="P68" s="304">
        <f t="shared" si="2"/>
        <v>0</v>
      </c>
    </row>
    <row r="69" spans="1:16" ht="12.75" customHeight="1">
      <c r="A69" s="192"/>
      <c r="B69" s="193" t="s">
        <v>42</v>
      </c>
      <c r="C69" s="183"/>
      <c r="D69" s="183"/>
      <c r="E69" s="224"/>
      <c r="F69" s="183">
        <f t="shared" si="5"/>
        <v>0</v>
      </c>
      <c r="G69" s="183"/>
      <c r="H69" s="183"/>
      <c r="I69" s="183"/>
      <c r="J69" s="183"/>
      <c r="K69" s="203"/>
      <c r="L69" s="203"/>
      <c r="M69" s="184">
        <f t="shared" si="3"/>
        <v>0</v>
      </c>
      <c r="N69" s="309"/>
      <c r="O69" s="309"/>
      <c r="P69" s="304">
        <f t="shared" si="2"/>
        <v>0</v>
      </c>
    </row>
    <row r="70" spans="1:16" ht="12.75" customHeight="1">
      <c r="A70" s="192"/>
      <c r="B70" s="193" t="s">
        <v>147</v>
      </c>
      <c r="C70" s="183"/>
      <c r="D70" s="183"/>
      <c r="E70" s="183"/>
      <c r="F70" s="183">
        <f t="shared" si="5"/>
        <v>0</v>
      </c>
      <c r="G70" s="183"/>
      <c r="H70" s="183"/>
      <c r="I70" s="183"/>
      <c r="J70" s="183"/>
      <c r="K70" s="203"/>
      <c r="L70" s="296">
        <v>268000</v>
      </c>
      <c r="M70" s="184">
        <f t="shared" si="3"/>
        <v>268000</v>
      </c>
      <c r="N70" s="309"/>
      <c r="O70" s="309"/>
      <c r="P70" s="304">
        <f t="shared" si="2"/>
        <v>0</v>
      </c>
    </row>
    <row r="71" spans="1:16" ht="12.75" customHeight="1">
      <c r="A71" s="226"/>
      <c r="B71" s="227" t="s">
        <v>56</v>
      </c>
      <c r="C71" s="183"/>
      <c r="D71" s="183">
        <v>31900</v>
      </c>
      <c r="E71" s="274">
        <f>261000+31900</f>
        <v>292900</v>
      </c>
      <c r="F71" s="183">
        <f t="shared" si="5"/>
        <v>261000</v>
      </c>
      <c r="G71" s="183"/>
      <c r="H71" s="183"/>
      <c r="I71" s="183"/>
      <c r="J71" s="183"/>
      <c r="K71" s="203"/>
      <c r="L71" s="203"/>
      <c r="M71" s="184">
        <f t="shared" si="3"/>
        <v>0</v>
      </c>
      <c r="N71" s="309"/>
      <c r="O71" s="309"/>
      <c r="P71" s="304">
        <f t="shared" si="2"/>
        <v>0</v>
      </c>
    </row>
    <row r="72" spans="1:16" ht="12.75" customHeight="1">
      <c r="A72" s="226"/>
      <c r="B72" s="227" t="s">
        <v>148</v>
      </c>
      <c r="C72" s="183"/>
      <c r="D72" s="183"/>
      <c r="E72" s="274">
        <v>41400</v>
      </c>
      <c r="F72" s="183">
        <f t="shared" si="5"/>
        <v>41400</v>
      </c>
      <c r="G72" s="183"/>
      <c r="H72" s="183"/>
      <c r="I72" s="183"/>
      <c r="J72" s="183"/>
      <c r="K72" s="203"/>
      <c r="L72" s="203"/>
      <c r="M72" s="184">
        <f t="shared" si="3"/>
        <v>0</v>
      </c>
      <c r="N72" s="309"/>
      <c r="O72" s="309"/>
      <c r="P72" s="304">
        <f t="shared" si="2"/>
        <v>0</v>
      </c>
    </row>
    <row r="73" spans="1:16" ht="12.75" customHeight="1">
      <c r="A73" s="226"/>
      <c r="B73" s="227" t="s">
        <v>149</v>
      </c>
      <c r="C73" s="183"/>
      <c r="D73" s="183"/>
      <c r="E73" s="274"/>
      <c r="F73" s="183">
        <f t="shared" si="5"/>
        <v>0</v>
      </c>
      <c r="G73" s="183"/>
      <c r="H73" s="183"/>
      <c r="I73" s="183"/>
      <c r="J73" s="183"/>
      <c r="K73" s="203"/>
      <c r="L73" s="203"/>
      <c r="M73" s="184">
        <f t="shared" si="3"/>
        <v>0</v>
      </c>
      <c r="N73" s="309"/>
      <c r="O73" s="309"/>
      <c r="P73" s="304">
        <f t="shared" si="2"/>
        <v>0</v>
      </c>
    </row>
    <row r="74" spans="1:16" ht="12.75" customHeight="1">
      <c r="A74" s="226"/>
      <c r="B74" s="227" t="s">
        <v>150</v>
      </c>
      <c r="C74" s="183"/>
      <c r="D74" s="183"/>
      <c r="E74" s="274"/>
      <c r="F74" s="183">
        <f t="shared" si="5"/>
        <v>0</v>
      </c>
      <c r="G74" s="183"/>
      <c r="H74" s="183"/>
      <c r="I74" s="183"/>
      <c r="J74" s="183"/>
      <c r="K74" s="203"/>
      <c r="L74" s="203"/>
      <c r="M74" s="184">
        <f t="shared" si="3"/>
        <v>0</v>
      </c>
      <c r="N74" s="309"/>
      <c r="O74" s="309"/>
      <c r="P74" s="304">
        <f t="shared" si="2"/>
        <v>0</v>
      </c>
    </row>
    <row r="75" spans="1:16" ht="12" customHeight="1">
      <c r="A75" s="226"/>
      <c r="B75" s="227" t="s">
        <v>51</v>
      </c>
      <c r="C75" s="183"/>
      <c r="D75" s="183"/>
      <c r="E75" s="183"/>
      <c r="F75" s="183">
        <f t="shared" si="5"/>
        <v>0</v>
      </c>
      <c r="G75" s="183"/>
      <c r="H75" s="183"/>
      <c r="I75" s="183"/>
      <c r="J75" s="183"/>
      <c r="K75" s="203"/>
      <c r="L75" s="296">
        <v>120000</v>
      </c>
      <c r="M75" s="184">
        <f t="shared" si="3"/>
        <v>120000</v>
      </c>
      <c r="N75" s="309"/>
      <c r="O75" s="309"/>
      <c r="P75" s="304">
        <f t="shared" si="2"/>
        <v>0</v>
      </c>
    </row>
    <row r="76" spans="1:16" ht="12.75" customHeight="1">
      <c r="A76" s="226"/>
      <c r="B76" s="227" t="s">
        <v>44</v>
      </c>
      <c r="C76" s="183"/>
      <c r="D76" s="183"/>
      <c r="E76" s="183"/>
      <c r="F76" s="183">
        <f t="shared" si="5"/>
        <v>0</v>
      </c>
      <c r="G76" s="183"/>
      <c r="H76" s="183"/>
      <c r="I76" s="183"/>
      <c r="J76" s="183"/>
      <c r="K76" s="203"/>
      <c r="L76" s="203"/>
      <c r="M76" s="184">
        <f t="shared" si="3"/>
        <v>0</v>
      </c>
      <c r="N76" s="309"/>
      <c r="O76" s="309"/>
      <c r="P76" s="304">
        <f t="shared" si="2"/>
        <v>0</v>
      </c>
    </row>
    <row r="77" spans="1:16" ht="12.75" customHeight="1">
      <c r="A77" s="226"/>
      <c r="B77" s="227" t="s">
        <v>195</v>
      </c>
      <c r="C77" s="183"/>
      <c r="D77" s="183"/>
      <c r="E77" s="285">
        <v>1304000</v>
      </c>
      <c r="F77" s="183">
        <f t="shared" si="5"/>
        <v>1304000</v>
      </c>
      <c r="G77" s="183"/>
      <c r="H77" s="183"/>
      <c r="I77" s="183"/>
      <c r="J77" s="183"/>
      <c r="K77" s="203"/>
      <c r="L77" s="296">
        <v>5886800</v>
      </c>
      <c r="M77" s="184"/>
      <c r="N77" s="309"/>
      <c r="O77" s="309"/>
      <c r="P77" s="304">
        <f t="shared" si="2"/>
        <v>0</v>
      </c>
    </row>
    <row r="78" spans="1:16" ht="12.75" customHeight="1">
      <c r="A78" s="192"/>
      <c r="B78" s="193" t="s">
        <v>151</v>
      </c>
      <c r="C78" s="183"/>
      <c r="D78" s="183"/>
      <c r="E78" s="183"/>
      <c r="F78" s="183">
        <f t="shared" si="5"/>
        <v>0</v>
      </c>
      <c r="G78" s="183"/>
      <c r="H78" s="183"/>
      <c r="I78" s="183"/>
      <c r="J78" s="183"/>
      <c r="K78" s="203"/>
      <c r="L78" s="203"/>
      <c r="M78" s="184">
        <f t="shared" si="3"/>
        <v>0</v>
      </c>
      <c r="N78" s="309"/>
      <c r="O78" s="309"/>
      <c r="P78" s="304">
        <f aca="true" t="shared" si="11" ref="P78:P85">O78-N78</f>
        <v>0</v>
      </c>
    </row>
    <row r="79" spans="1:16" ht="12.75" customHeight="1">
      <c r="A79" s="192"/>
      <c r="B79" s="193" t="s">
        <v>59</v>
      </c>
      <c r="C79" s="183"/>
      <c r="D79" s="183"/>
      <c r="E79" s="183"/>
      <c r="F79" s="183">
        <f t="shared" si="5"/>
        <v>0</v>
      </c>
      <c r="G79" s="183"/>
      <c r="H79" s="183"/>
      <c r="I79" s="183"/>
      <c r="J79" s="183"/>
      <c r="K79" s="203"/>
      <c r="L79" s="203"/>
      <c r="M79" s="184">
        <f t="shared" si="3"/>
        <v>0</v>
      </c>
      <c r="N79" s="309"/>
      <c r="O79" s="309"/>
      <c r="P79" s="304">
        <f t="shared" si="11"/>
        <v>0</v>
      </c>
    </row>
    <row r="80" spans="1:16" ht="12.75" customHeight="1">
      <c r="A80" s="192"/>
      <c r="B80" s="222" t="s">
        <v>60</v>
      </c>
      <c r="C80" s="183"/>
      <c r="D80" s="183"/>
      <c r="E80" s="283"/>
      <c r="F80" s="183">
        <f t="shared" si="5"/>
        <v>0</v>
      </c>
      <c r="G80" s="183"/>
      <c r="H80" s="183"/>
      <c r="I80" s="183"/>
      <c r="J80" s="183"/>
      <c r="K80" s="203"/>
      <c r="L80" s="203"/>
      <c r="M80" s="184">
        <f t="shared" si="3"/>
        <v>0</v>
      </c>
      <c r="N80" s="309"/>
      <c r="O80" s="309"/>
      <c r="P80" s="304">
        <f t="shared" si="11"/>
        <v>0</v>
      </c>
    </row>
    <row r="81" spans="1:16" ht="12.75" customHeight="1">
      <c r="A81" s="192"/>
      <c r="B81" s="222" t="s">
        <v>152</v>
      </c>
      <c r="C81" s="183"/>
      <c r="D81" s="183"/>
      <c r="E81" s="232"/>
      <c r="F81" s="183">
        <f t="shared" si="5"/>
        <v>0</v>
      </c>
      <c r="G81" s="183"/>
      <c r="H81" s="183"/>
      <c r="I81" s="183"/>
      <c r="J81" s="183"/>
      <c r="K81" s="203"/>
      <c r="L81" s="203"/>
      <c r="M81" s="184">
        <f t="shared" si="3"/>
        <v>0</v>
      </c>
      <c r="N81" s="309"/>
      <c r="O81" s="309"/>
      <c r="P81" s="304">
        <f t="shared" si="11"/>
        <v>0</v>
      </c>
    </row>
    <row r="82" spans="1:16" ht="12.75" customHeight="1">
      <c r="A82" s="192"/>
      <c r="B82" s="222" t="s">
        <v>61</v>
      </c>
      <c r="C82" s="183"/>
      <c r="D82" s="183"/>
      <c r="E82" s="285">
        <f>163350*1.1</f>
        <v>179685</v>
      </c>
      <c r="F82" s="183">
        <f t="shared" si="5"/>
        <v>179685</v>
      </c>
      <c r="G82" s="183"/>
      <c r="H82" s="183"/>
      <c r="I82" s="183"/>
      <c r="J82" s="183"/>
      <c r="K82" s="203"/>
      <c r="L82" s="203"/>
      <c r="M82" s="184">
        <f t="shared" si="3"/>
        <v>0</v>
      </c>
      <c r="N82" s="309"/>
      <c r="O82" s="309"/>
      <c r="P82" s="304">
        <f t="shared" si="11"/>
        <v>0</v>
      </c>
    </row>
    <row r="83" spans="1:16" ht="12.75">
      <c r="A83" s="192"/>
      <c r="B83" s="193" t="s">
        <v>69</v>
      </c>
      <c r="C83" s="183"/>
      <c r="D83" s="183"/>
      <c r="E83" s="183"/>
      <c r="F83" s="183">
        <f t="shared" si="5"/>
        <v>0</v>
      </c>
      <c r="G83" s="183"/>
      <c r="H83" s="183"/>
      <c r="I83" s="183"/>
      <c r="J83" s="183"/>
      <c r="K83" s="203"/>
      <c r="L83" s="203"/>
      <c r="M83" s="184">
        <f t="shared" si="3"/>
        <v>0</v>
      </c>
      <c r="N83" s="309"/>
      <c r="O83" s="309"/>
      <c r="P83" s="304">
        <f t="shared" si="11"/>
        <v>0</v>
      </c>
    </row>
    <row r="84" spans="1:16" ht="12.75">
      <c r="A84" s="192"/>
      <c r="B84" s="193" t="s">
        <v>153</v>
      </c>
      <c r="C84" s="183"/>
      <c r="D84" s="183"/>
      <c r="E84" s="183"/>
      <c r="F84" s="183">
        <f t="shared" si="5"/>
        <v>0</v>
      </c>
      <c r="G84" s="183"/>
      <c r="H84" s="183"/>
      <c r="I84" s="183"/>
      <c r="J84" s="183"/>
      <c r="K84" s="203"/>
      <c r="L84" s="203"/>
      <c r="M84" s="184">
        <f t="shared" si="3"/>
        <v>0</v>
      </c>
      <c r="N84" s="309"/>
      <c r="O84" s="309"/>
      <c r="P84" s="304">
        <f t="shared" si="11"/>
        <v>0</v>
      </c>
    </row>
    <row r="85" spans="1:16" ht="12.75">
      <c r="A85" s="192"/>
      <c r="B85" s="193" t="s">
        <v>154</v>
      </c>
      <c r="C85" s="183"/>
      <c r="D85" s="183"/>
      <c r="E85" s="183"/>
      <c r="F85" s="183">
        <f t="shared" si="5"/>
        <v>0</v>
      </c>
      <c r="G85" s="183"/>
      <c r="H85" s="183"/>
      <c r="I85" s="183"/>
      <c r="J85" s="183"/>
      <c r="K85" s="203"/>
      <c r="L85" s="238"/>
      <c r="M85" s="184">
        <f t="shared" si="3"/>
        <v>0</v>
      </c>
      <c r="N85" s="309"/>
      <c r="O85" s="309"/>
      <c r="P85" s="304">
        <f t="shared" si="11"/>
        <v>0</v>
      </c>
    </row>
    <row r="86" spans="1:16" ht="12.75">
      <c r="A86" s="192"/>
      <c r="B86" s="193" t="s">
        <v>71</v>
      </c>
      <c r="C86" s="183"/>
      <c r="D86" s="183"/>
      <c r="E86" s="183"/>
      <c r="F86" s="183">
        <f t="shared" si="5"/>
        <v>0</v>
      </c>
      <c r="G86" s="183"/>
      <c r="H86" s="183"/>
      <c r="I86" s="183"/>
      <c r="J86" s="183"/>
      <c r="K86" s="203"/>
      <c r="L86" s="296"/>
      <c r="M86" s="184">
        <f t="shared" si="3"/>
        <v>0</v>
      </c>
      <c r="N86" s="309"/>
      <c r="O86" s="309"/>
      <c r="P86" s="304">
        <f aca="true" t="shared" si="12" ref="P86:P142">O86-N86</f>
        <v>0</v>
      </c>
    </row>
    <row r="87" spans="1:16" ht="12.75" customHeight="1">
      <c r="A87" s="192"/>
      <c r="B87" s="222" t="s">
        <v>62</v>
      </c>
      <c r="C87" s="183"/>
      <c r="D87" s="183"/>
      <c r="E87" s="286"/>
      <c r="F87" s="183">
        <f t="shared" si="5"/>
        <v>0</v>
      </c>
      <c r="G87" s="183"/>
      <c r="H87" s="183"/>
      <c r="I87" s="183"/>
      <c r="J87" s="183"/>
      <c r="K87" s="203"/>
      <c r="L87" s="203"/>
      <c r="M87" s="184">
        <f aca="true" t="shared" si="13" ref="M87:M149">L87-K87</f>
        <v>0</v>
      </c>
      <c r="N87" s="309"/>
      <c r="O87" s="309"/>
      <c r="P87" s="304">
        <f t="shared" si="12"/>
        <v>0</v>
      </c>
    </row>
    <row r="88" spans="1:16" ht="12.75" customHeight="1">
      <c r="A88" s="192"/>
      <c r="B88" s="222" t="s">
        <v>96</v>
      </c>
      <c r="C88" s="183"/>
      <c r="D88" s="183"/>
      <c r="E88" s="183"/>
      <c r="F88" s="183">
        <f t="shared" si="5"/>
        <v>0</v>
      </c>
      <c r="G88" s="183"/>
      <c r="H88" s="183"/>
      <c r="I88" s="183"/>
      <c r="J88" s="183"/>
      <c r="K88" s="203"/>
      <c r="L88" s="296">
        <v>29600</v>
      </c>
      <c r="M88" s="184">
        <f t="shared" si="13"/>
        <v>29600</v>
      </c>
      <c r="N88" s="309"/>
      <c r="O88" s="309">
        <v>10000</v>
      </c>
      <c r="P88" s="304">
        <f t="shared" si="12"/>
        <v>10000</v>
      </c>
    </row>
    <row r="89" spans="1:16" ht="12.75" customHeight="1">
      <c r="A89" s="192"/>
      <c r="B89" s="214" t="s">
        <v>73</v>
      </c>
      <c r="C89" s="183"/>
      <c r="D89" s="183"/>
      <c r="E89" s="285"/>
      <c r="F89" s="183">
        <f t="shared" si="5"/>
        <v>0</v>
      </c>
      <c r="G89" s="183"/>
      <c r="H89" s="183"/>
      <c r="I89" s="183"/>
      <c r="J89" s="183"/>
      <c r="K89" s="203"/>
      <c r="L89" s="203"/>
      <c r="M89" s="184">
        <f t="shared" si="13"/>
        <v>0</v>
      </c>
      <c r="N89" s="309"/>
      <c r="O89" s="314"/>
      <c r="P89" s="304">
        <f t="shared" si="12"/>
        <v>0</v>
      </c>
    </row>
    <row r="90" spans="1:16" ht="12.75" customHeight="1">
      <c r="A90" s="192"/>
      <c r="B90" s="222" t="s">
        <v>79</v>
      </c>
      <c r="C90" s="183"/>
      <c r="D90" s="183"/>
      <c r="E90" s="183"/>
      <c r="F90" s="183">
        <f t="shared" si="5"/>
        <v>0</v>
      </c>
      <c r="G90" s="183"/>
      <c r="H90" s="183"/>
      <c r="I90" s="183"/>
      <c r="J90" s="183"/>
      <c r="K90" s="203"/>
      <c r="L90" s="203"/>
      <c r="M90" s="184">
        <f t="shared" si="13"/>
        <v>0</v>
      </c>
      <c r="N90" s="309"/>
      <c r="O90" s="309"/>
      <c r="P90" s="304">
        <f t="shared" si="12"/>
        <v>0</v>
      </c>
    </row>
    <row r="91" spans="1:16" ht="12.75" customHeight="1">
      <c r="A91" s="192"/>
      <c r="B91" s="222" t="s">
        <v>155</v>
      </c>
      <c r="C91" s="183"/>
      <c r="D91" s="183"/>
      <c r="E91" s="241"/>
      <c r="F91" s="183">
        <f t="shared" si="5"/>
        <v>0</v>
      </c>
      <c r="G91" s="183"/>
      <c r="H91" s="183"/>
      <c r="I91" s="183"/>
      <c r="J91" s="183"/>
      <c r="K91" s="203"/>
      <c r="L91" s="203"/>
      <c r="M91" s="184">
        <f t="shared" si="13"/>
        <v>0</v>
      </c>
      <c r="N91" s="309"/>
      <c r="O91" s="309"/>
      <c r="P91" s="304">
        <f t="shared" si="12"/>
        <v>0</v>
      </c>
    </row>
    <row r="92" spans="1:16" ht="12.75" customHeight="1">
      <c r="A92" s="192"/>
      <c r="B92" s="222" t="s">
        <v>156</v>
      </c>
      <c r="C92" s="183"/>
      <c r="D92" s="183"/>
      <c r="E92" s="287"/>
      <c r="F92" s="183">
        <f t="shared" si="5"/>
        <v>0</v>
      </c>
      <c r="G92" s="183"/>
      <c r="H92" s="183"/>
      <c r="I92" s="183"/>
      <c r="J92" s="183"/>
      <c r="K92" s="203"/>
      <c r="L92" s="203"/>
      <c r="M92" s="184">
        <f t="shared" si="13"/>
        <v>0</v>
      </c>
      <c r="N92" s="309"/>
      <c r="O92" s="309"/>
      <c r="P92" s="304">
        <f t="shared" si="12"/>
        <v>0</v>
      </c>
    </row>
    <row r="93" spans="1:16" ht="12.75" customHeight="1">
      <c r="A93" s="226"/>
      <c r="B93" s="227" t="s">
        <v>77</v>
      </c>
      <c r="C93" s="183"/>
      <c r="D93" s="183"/>
      <c r="E93" s="183"/>
      <c r="F93" s="183">
        <f t="shared" si="5"/>
        <v>0</v>
      </c>
      <c r="G93" s="183"/>
      <c r="H93" s="183"/>
      <c r="I93" s="183"/>
      <c r="J93" s="183"/>
      <c r="K93" s="203"/>
      <c r="L93" s="203"/>
      <c r="M93" s="184">
        <f t="shared" si="13"/>
        <v>0</v>
      </c>
      <c r="N93" s="309"/>
      <c r="O93" s="309"/>
      <c r="P93" s="304">
        <f t="shared" si="12"/>
        <v>0</v>
      </c>
    </row>
    <row r="94" spans="1:16" ht="12.75" customHeight="1">
      <c r="A94" s="192"/>
      <c r="B94" s="222" t="s">
        <v>82</v>
      </c>
      <c r="C94" s="183"/>
      <c r="D94" s="183"/>
      <c r="E94" s="183"/>
      <c r="F94" s="183">
        <f t="shared" si="5"/>
        <v>0</v>
      </c>
      <c r="G94" s="183"/>
      <c r="H94" s="183"/>
      <c r="I94" s="183"/>
      <c r="J94" s="183"/>
      <c r="K94" s="203"/>
      <c r="L94" s="203"/>
      <c r="M94" s="184">
        <f t="shared" si="13"/>
        <v>0</v>
      </c>
      <c r="N94" s="309"/>
      <c r="O94" s="309"/>
      <c r="P94" s="304">
        <f t="shared" si="12"/>
        <v>0</v>
      </c>
    </row>
    <row r="95" spans="1:16" ht="12.75" customHeight="1">
      <c r="A95" s="192"/>
      <c r="B95" s="222" t="s">
        <v>157</v>
      </c>
      <c r="C95" s="183"/>
      <c r="D95" s="183"/>
      <c r="E95" s="183"/>
      <c r="F95" s="183">
        <f t="shared" si="5"/>
        <v>0</v>
      </c>
      <c r="G95" s="183"/>
      <c r="H95" s="183"/>
      <c r="I95" s="183"/>
      <c r="J95" s="183"/>
      <c r="K95" s="203"/>
      <c r="L95" s="203"/>
      <c r="M95" s="184">
        <f t="shared" si="13"/>
        <v>0</v>
      </c>
      <c r="N95" s="309"/>
      <c r="O95" s="309"/>
      <c r="P95" s="304">
        <f t="shared" si="12"/>
        <v>0</v>
      </c>
    </row>
    <row r="96" spans="1:16" ht="12.75" customHeight="1">
      <c r="A96" s="192"/>
      <c r="B96" s="193" t="s">
        <v>158</v>
      </c>
      <c r="C96" s="183"/>
      <c r="D96" s="183"/>
      <c r="E96" s="287"/>
      <c r="F96" s="183">
        <f t="shared" si="5"/>
        <v>0</v>
      </c>
      <c r="G96" s="183"/>
      <c r="H96" s="183"/>
      <c r="I96" s="183"/>
      <c r="J96" s="183"/>
      <c r="K96" s="203"/>
      <c r="L96" s="296">
        <f>10000+9460</f>
        <v>19460</v>
      </c>
      <c r="M96" s="184">
        <f t="shared" si="13"/>
        <v>19460</v>
      </c>
      <c r="N96" s="309"/>
      <c r="O96" s="309"/>
      <c r="P96" s="304">
        <f t="shared" si="12"/>
        <v>0</v>
      </c>
    </row>
    <row r="97" spans="1:16" ht="12.75" customHeight="1">
      <c r="A97" s="192"/>
      <c r="B97" s="222" t="s">
        <v>159</v>
      </c>
      <c r="C97" s="183"/>
      <c r="D97" s="183"/>
      <c r="E97" s="183"/>
      <c r="F97" s="183">
        <f aca="true" t="shared" si="14" ref="F97:F149">E97-D97</f>
        <v>0</v>
      </c>
      <c r="G97" s="183"/>
      <c r="H97" s="183"/>
      <c r="I97" s="183"/>
      <c r="J97" s="183"/>
      <c r="K97" s="203"/>
      <c r="L97" s="203"/>
      <c r="M97" s="184">
        <f t="shared" si="13"/>
        <v>0</v>
      </c>
      <c r="N97" s="309"/>
      <c r="O97" s="309"/>
      <c r="P97" s="304">
        <f t="shared" si="12"/>
        <v>0</v>
      </c>
    </row>
    <row r="98" spans="1:16" ht="36" customHeight="1">
      <c r="A98" s="242">
        <v>228</v>
      </c>
      <c r="B98" s="243" t="s">
        <v>117</v>
      </c>
      <c r="C98" s="183">
        <f>C99</f>
        <v>0</v>
      </c>
      <c r="D98" s="183">
        <f>D99</f>
        <v>0</v>
      </c>
      <c r="E98" s="183">
        <f>E99</f>
        <v>0</v>
      </c>
      <c r="F98" s="183">
        <f t="shared" si="14"/>
        <v>0</v>
      </c>
      <c r="G98" s="183">
        <f>G99</f>
        <v>0</v>
      </c>
      <c r="H98" s="183">
        <f>H99</f>
        <v>0</v>
      </c>
      <c r="I98" s="183">
        <f aca="true" t="shared" si="15" ref="I98:O98">I99</f>
        <v>0</v>
      </c>
      <c r="J98" s="183">
        <f t="shared" si="15"/>
        <v>0</v>
      </c>
      <c r="K98" s="203">
        <f t="shared" si="15"/>
        <v>0</v>
      </c>
      <c r="L98" s="203"/>
      <c r="M98" s="184">
        <f t="shared" si="13"/>
        <v>0</v>
      </c>
      <c r="N98" s="309">
        <f t="shared" si="15"/>
        <v>0</v>
      </c>
      <c r="O98" s="309">
        <f t="shared" si="15"/>
        <v>0</v>
      </c>
      <c r="P98" s="304">
        <f t="shared" si="12"/>
        <v>0</v>
      </c>
    </row>
    <row r="99" spans="1:16" ht="28.5" customHeight="1">
      <c r="A99" s="242"/>
      <c r="B99" s="193" t="s">
        <v>100</v>
      </c>
      <c r="C99" s="183">
        <f>D99+K99+N99</f>
        <v>0</v>
      </c>
      <c r="D99" s="183"/>
      <c r="E99" s="219"/>
      <c r="F99" s="183">
        <f t="shared" si="14"/>
        <v>0</v>
      </c>
      <c r="G99" s="183"/>
      <c r="H99" s="183"/>
      <c r="I99" s="183"/>
      <c r="J99" s="183"/>
      <c r="K99" s="203"/>
      <c r="L99" s="203"/>
      <c r="M99" s="184">
        <f t="shared" si="13"/>
        <v>0</v>
      </c>
      <c r="N99" s="309"/>
      <c r="O99" s="309"/>
      <c r="P99" s="304">
        <f t="shared" si="12"/>
        <v>0</v>
      </c>
    </row>
    <row r="100" spans="1:16" ht="12.75" customHeight="1">
      <c r="A100" s="175">
        <v>263</v>
      </c>
      <c r="B100" s="189" t="s">
        <v>7</v>
      </c>
      <c r="C100" s="183">
        <f aca="true" t="shared" si="16" ref="C100:O100">SUM(C101:C102)</f>
        <v>0</v>
      </c>
      <c r="D100" s="183">
        <f t="shared" si="16"/>
        <v>400</v>
      </c>
      <c r="E100" s="183">
        <f t="shared" si="16"/>
        <v>400</v>
      </c>
      <c r="F100" s="183">
        <f t="shared" si="14"/>
        <v>0</v>
      </c>
      <c r="G100" s="183">
        <f t="shared" si="16"/>
        <v>0</v>
      </c>
      <c r="H100" s="183">
        <f t="shared" si="16"/>
        <v>0</v>
      </c>
      <c r="I100" s="183">
        <f t="shared" si="16"/>
        <v>0</v>
      </c>
      <c r="J100" s="183">
        <f t="shared" si="16"/>
        <v>0</v>
      </c>
      <c r="K100" s="203">
        <f t="shared" si="16"/>
        <v>0</v>
      </c>
      <c r="L100" s="203">
        <f t="shared" si="16"/>
        <v>47800</v>
      </c>
      <c r="M100" s="184">
        <f t="shared" si="13"/>
        <v>47800</v>
      </c>
      <c r="N100" s="309">
        <f t="shared" si="16"/>
        <v>0</v>
      </c>
      <c r="O100" s="309">
        <f t="shared" si="16"/>
        <v>0</v>
      </c>
      <c r="P100" s="304">
        <f t="shared" si="12"/>
        <v>0</v>
      </c>
    </row>
    <row r="101" spans="1:16" ht="12.75">
      <c r="A101" s="192"/>
      <c r="B101" s="193" t="s">
        <v>30</v>
      </c>
      <c r="C101" s="183"/>
      <c r="D101" s="183"/>
      <c r="E101" s="183"/>
      <c r="F101" s="183">
        <f t="shared" si="14"/>
        <v>0</v>
      </c>
      <c r="G101" s="183"/>
      <c r="H101" s="183"/>
      <c r="I101" s="183"/>
      <c r="J101" s="183"/>
      <c r="K101" s="203"/>
      <c r="L101" s="296">
        <v>47800</v>
      </c>
      <c r="M101" s="184">
        <f t="shared" si="13"/>
        <v>47800</v>
      </c>
      <c r="N101" s="309"/>
      <c r="O101" s="309"/>
      <c r="P101" s="304">
        <f t="shared" si="12"/>
        <v>0</v>
      </c>
    </row>
    <row r="102" spans="1:16" ht="12.75">
      <c r="A102" s="192"/>
      <c r="B102" s="273" t="s">
        <v>202</v>
      </c>
      <c r="C102" s="183"/>
      <c r="D102" s="183">
        <v>400</v>
      </c>
      <c r="E102" s="183">
        <f>400</f>
        <v>400</v>
      </c>
      <c r="F102" s="183">
        <f t="shared" si="14"/>
        <v>0</v>
      </c>
      <c r="G102" s="183"/>
      <c r="H102" s="183"/>
      <c r="I102" s="183"/>
      <c r="J102" s="183"/>
      <c r="K102" s="203"/>
      <c r="L102" s="203"/>
      <c r="M102" s="184">
        <f t="shared" si="13"/>
        <v>0</v>
      </c>
      <c r="N102" s="309"/>
      <c r="O102" s="309"/>
      <c r="P102" s="304">
        <f t="shared" si="12"/>
        <v>0</v>
      </c>
    </row>
    <row r="103" spans="1:16" ht="24" customHeight="1">
      <c r="A103" s="202">
        <v>266</v>
      </c>
      <c r="B103" s="244" t="s">
        <v>160</v>
      </c>
      <c r="C103" s="183">
        <f>C104</f>
        <v>0</v>
      </c>
      <c r="D103" s="183">
        <f aca="true" t="shared" si="17" ref="D103:O103">D104</f>
        <v>0</v>
      </c>
      <c r="E103" s="183">
        <f t="shared" si="17"/>
        <v>0</v>
      </c>
      <c r="F103" s="183">
        <f t="shared" si="14"/>
        <v>0</v>
      </c>
      <c r="G103" s="183">
        <f t="shared" si="17"/>
        <v>0</v>
      </c>
      <c r="H103" s="183">
        <f t="shared" si="17"/>
        <v>0</v>
      </c>
      <c r="I103" s="183">
        <f t="shared" si="17"/>
        <v>0</v>
      </c>
      <c r="J103" s="183">
        <f t="shared" si="17"/>
        <v>0</v>
      </c>
      <c r="K103" s="203">
        <f t="shared" si="17"/>
        <v>0</v>
      </c>
      <c r="L103" s="203">
        <f t="shared" si="17"/>
        <v>4000</v>
      </c>
      <c r="M103" s="184">
        <f t="shared" si="13"/>
        <v>4000</v>
      </c>
      <c r="N103" s="309">
        <f t="shared" si="17"/>
        <v>0</v>
      </c>
      <c r="O103" s="309">
        <f t="shared" si="17"/>
        <v>0</v>
      </c>
      <c r="P103" s="304">
        <f t="shared" si="12"/>
        <v>0</v>
      </c>
    </row>
    <row r="104" spans="1:16" ht="17.25" customHeight="1">
      <c r="A104" s="202"/>
      <c r="B104" s="244" t="s">
        <v>161</v>
      </c>
      <c r="C104" s="183"/>
      <c r="D104" s="183"/>
      <c r="E104" s="183"/>
      <c r="F104" s="183">
        <f t="shared" si="14"/>
        <v>0</v>
      </c>
      <c r="G104" s="183"/>
      <c r="H104" s="183"/>
      <c r="I104" s="183"/>
      <c r="J104" s="183"/>
      <c r="K104" s="203"/>
      <c r="L104" s="294">
        <v>4000</v>
      </c>
      <c r="M104" s="184">
        <f t="shared" si="13"/>
        <v>4000</v>
      </c>
      <c r="N104" s="309"/>
      <c r="O104" s="309"/>
      <c r="P104" s="304">
        <f t="shared" si="12"/>
        <v>0</v>
      </c>
    </row>
    <row r="105" spans="1:16" ht="15.75" customHeight="1">
      <c r="A105" s="175">
        <v>291</v>
      </c>
      <c r="B105" s="245" t="s">
        <v>162</v>
      </c>
      <c r="C105" s="183">
        <f aca="true" t="shared" si="18" ref="C105:O105">SUM(C106:C111)</f>
        <v>0</v>
      </c>
      <c r="D105" s="183">
        <f t="shared" si="18"/>
        <v>0</v>
      </c>
      <c r="E105" s="183">
        <f t="shared" si="18"/>
        <v>1021200</v>
      </c>
      <c r="F105" s="183">
        <f t="shared" si="14"/>
        <v>1021200</v>
      </c>
      <c r="G105" s="183">
        <f t="shared" si="18"/>
        <v>0</v>
      </c>
      <c r="H105" s="183">
        <f t="shared" si="18"/>
        <v>0</v>
      </c>
      <c r="I105" s="183">
        <f t="shared" si="18"/>
        <v>0</v>
      </c>
      <c r="J105" s="183">
        <f t="shared" si="18"/>
        <v>0</v>
      </c>
      <c r="K105" s="203">
        <f t="shared" si="18"/>
        <v>0</v>
      </c>
      <c r="L105" s="203">
        <f t="shared" si="18"/>
        <v>0</v>
      </c>
      <c r="M105" s="184">
        <f t="shared" si="13"/>
        <v>0</v>
      </c>
      <c r="N105" s="309">
        <f t="shared" si="18"/>
        <v>0</v>
      </c>
      <c r="O105" s="309">
        <f t="shared" si="18"/>
        <v>20000</v>
      </c>
      <c r="P105" s="304">
        <f t="shared" si="12"/>
        <v>20000</v>
      </c>
    </row>
    <row r="106" spans="1:16" ht="12.75" customHeight="1">
      <c r="A106" s="175">
        <v>291</v>
      </c>
      <c r="B106" s="222" t="s">
        <v>18</v>
      </c>
      <c r="C106" s="183"/>
      <c r="D106" s="183"/>
      <c r="E106" s="288">
        <v>144000</v>
      </c>
      <c r="F106" s="183">
        <f t="shared" si="14"/>
        <v>144000</v>
      </c>
      <c r="G106" s="183"/>
      <c r="H106" s="183"/>
      <c r="I106" s="183"/>
      <c r="J106" s="183"/>
      <c r="K106" s="203"/>
      <c r="L106" s="203"/>
      <c r="M106" s="184">
        <f t="shared" si="13"/>
        <v>0</v>
      </c>
      <c r="N106" s="309"/>
      <c r="O106" s="309"/>
      <c r="P106" s="304">
        <f t="shared" si="12"/>
        <v>0</v>
      </c>
    </row>
    <row r="107" spans="1:16" ht="12.75">
      <c r="A107" s="192">
        <v>291</v>
      </c>
      <c r="B107" s="222" t="s">
        <v>163</v>
      </c>
      <c r="C107" s="183"/>
      <c r="D107" s="183"/>
      <c r="E107" s="183"/>
      <c r="F107" s="183">
        <f t="shared" si="14"/>
        <v>0</v>
      </c>
      <c r="G107" s="183"/>
      <c r="H107" s="183"/>
      <c r="I107" s="183"/>
      <c r="J107" s="183"/>
      <c r="K107" s="203"/>
      <c r="L107" s="203"/>
      <c r="M107" s="184">
        <f t="shared" si="13"/>
        <v>0</v>
      </c>
      <c r="N107" s="309"/>
      <c r="O107" s="309"/>
      <c r="P107" s="304">
        <f t="shared" si="12"/>
        <v>0</v>
      </c>
    </row>
    <row r="108" spans="1:16" ht="12.75">
      <c r="A108" s="192"/>
      <c r="B108" s="222"/>
      <c r="C108" s="183"/>
      <c r="D108" s="183"/>
      <c r="E108" s="183"/>
      <c r="F108" s="183">
        <f t="shared" si="14"/>
        <v>0</v>
      </c>
      <c r="G108" s="183"/>
      <c r="H108" s="183"/>
      <c r="I108" s="183"/>
      <c r="J108" s="183"/>
      <c r="K108" s="203"/>
      <c r="L108" s="203"/>
      <c r="M108" s="184">
        <f t="shared" si="13"/>
        <v>0</v>
      </c>
      <c r="N108" s="309"/>
      <c r="O108" s="309"/>
      <c r="P108" s="304">
        <f t="shared" si="12"/>
        <v>0</v>
      </c>
    </row>
    <row r="109" spans="1:16" ht="12.75">
      <c r="A109" s="202">
        <v>291</v>
      </c>
      <c r="B109" s="222" t="s">
        <v>31</v>
      </c>
      <c r="C109" s="183"/>
      <c r="D109" s="183"/>
      <c r="E109" s="289">
        <v>877200</v>
      </c>
      <c r="F109" s="288">
        <v>148000</v>
      </c>
      <c r="G109" s="183"/>
      <c r="H109" s="183"/>
      <c r="I109" s="183"/>
      <c r="J109" s="183"/>
      <c r="K109" s="203"/>
      <c r="L109" s="203"/>
      <c r="M109" s="184">
        <f t="shared" si="13"/>
        <v>0</v>
      </c>
      <c r="N109" s="309"/>
      <c r="O109" s="309"/>
      <c r="P109" s="304">
        <f t="shared" si="12"/>
        <v>0</v>
      </c>
    </row>
    <row r="110" spans="1:16" ht="21.75" customHeight="1">
      <c r="A110" s="202">
        <v>291</v>
      </c>
      <c r="B110" s="247" t="s">
        <v>164</v>
      </c>
      <c r="C110" s="183"/>
      <c r="D110" s="183"/>
      <c r="E110" s="183"/>
      <c r="F110" s="183">
        <f t="shared" si="14"/>
        <v>0</v>
      </c>
      <c r="G110" s="183"/>
      <c r="H110" s="183"/>
      <c r="I110" s="183"/>
      <c r="J110" s="183"/>
      <c r="K110" s="203"/>
      <c r="L110" s="297"/>
      <c r="M110" s="184">
        <f t="shared" si="13"/>
        <v>0</v>
      </c>
      <c r="N110" s="309"/>
      <c r="O110" s="309">
        <v>20000</v>
      </c>
      <c r="P110" s="304">
        <f t="shared" si="12"/>
        <v>20000</v>
      </c>
    </row>
    <row r="111" spans="1:16" ht="12.75">
      <c r="A111" s="192"/>
      <c r="B111" s="249" t="s">
        <v>165</v>
      </c>
      <c r="C111" s="183"/>
      <c r="D111" s="183"/>
      <c r="E111" s="183"/>
      <c r="F111" s="183">
        <f t="shared" si="14"/>
        <v>0</v>
      </c>
      <c r="G111" s="183"/>
      <c r="H111" s="183"/>
      <c r="I111" s="183"/>
      <c r="J111" s="183"/>
      <c r="K111" s="203"/>
      <c r="L111" s="203"/>
      <c r="M111" s="184">
        <f t="shared" si="13"/>
        <v>0</v>
      </c>
      <c r="N111" s="309"/>
      <c r="O111" s="309"/>
      <c r="P111" s="304">
        <f t="shared" si="12"/>
        <v>0</v>
      </c>
    </row>
    <row r="112" spans="1:16" ht="15.75">
      <c r="A112" s="175">
        <v>310</v>
      </c>
      <c r="B112" s="245" t="s">
        <v>9</v>
      </c>
      <c r="C112" s="183">
        <f aca="true" t="shared" si="19" ref="C112:O112">SUM(C113:C126)</f>
        <v>0</v>
      </c>
      <c r="D112" s="183">
        <f t="shared" si="19"/>
        <v>0</v>
      </c>
      <c r="E112" s="183">
        <f t="shared" si="19"/>
        <v>0</v>
      </c>
      <c r="F112" s="183">
        <f t="shared" si="14"/>
        <v>0</v>
      </c>
      <c r="G112" s="183">
        <f t="shared" si="19"/>
        <v>0</v>
      </c>
      <c r="H112" s="183">
        <f t="shared" si="19"/>
        <v>0</v>
      </c>
      <c r="I112" s="183">
        <f t="shared" si="19"/>
        <v>0</v>
      </c>
      <c r="J112" s="183">
        <f t="shared" si="19"/>
        <v>0</v>
      </c>
      <c r="K112" s="203">
        <f t="shared" si="19"/>
        <v>0</v>
      </c>
      <c r="L112" s="203">
        <f t="shared" si="19"/>
        <v>1000000</v>
      </c>
      <c r="M112" s="184">
        <f t="shared" si="13"/>
        <v>1000000</v>
      </c>
      <c r="N112" s="309">
        <f t="shared" si="19"/>
        <v>0</v>
      </c>
      <c r="O112" s="309">
        <f t="shared" si="19"/>
        <v>45000</v>
      </c>
      <c r="P112" s="304">
        <f t="shared" si="12"/>
        <v>45000</v>
      </c>
    </row>
    <row r="113" spans="1:16" ht="12.75">
      <c r="A113" s="192"/>
      <c r="B113" s="222" t="s">
        <v>166</v>
      </c>
      <c r="C113" s="183"/>
      <c r="D113" s="183"/>
      <c r="E113" s="183"/>
      <c r="F113" s="183">
        <f t="shared" si="14"/>
        <v>0</v>
      </c>
      <c r="G113" s="183"/>
      <c r="H113" s="183"/>
      <c r="I113" s="183"/>
      <c r="J113" s="183"/>
      <c r="K113" s="203"/>
      <c r="L113" s="203"/>
      <c r="M113" s="184">
        <f t="shared" si="13"/>
        <v>0</v>
      </c>
      <c r="N113" s="309"/>
      <c r="O113" s="309"/>
      <c r="P113" s="304">
        <f t="shared" si="12"/>
        <v>0</v>
      </c>
    </row>
    <row r="114" spans="1:16" ht="12.75">
      <c r="A114" s="192"/>
      <c r="B114" s="222" t="s">
        <v>167</v>
      </c>
      <c r="C114" s="183"/>
      <c r="D114" s="183"/>
      <c r="E114" s="183"/>
      <c r="F114" s="183">
        <f t="shared" si="14"/>
        <v>0</v>
      </c>
      <c r="G114" s="183"/>
      <c r="H114" s="183"/>
      <c r="I114" s="183"/>
      <c r="J114" s="183"/>
      <c r="K114" s="203"/>
      <c r="L114" s="203"/>
      <c r="M114" s="184">
        <f t="shared" si="13"/>
        <v>0</v>
      </c>
      <c r="N114" s="309"/>
      <c r="O114" s="309"/>
      <c r="P114" s="304">
        <f t="shared" si="12"/>
        <v>0</v>
      </c>
    </row>
    <row r="115" spans="1:16" ht="12.75">
      <c r="A115" s="192"/>
      <c r="B115" s="222" t="s">
        <v>75</v>
      </c>
      <c r="C115" s="183"/>
      <c r="D115" s="183"/>
      <c r="E115" s="183"/>
      <c r="F115" s="183">
        <f t="shared" si="14"/>
        <v>0</v>
      </c>
      <c r="G115" s="183"/>
      <c r="H115" s="183"/>
      <c r="I115" s="183"/>
      <c r="J115" s="183"/>
      <c r="K115" s="203"/>
      <c r="L115" s="250"/>
      <c r="M115" s="184">
        <f t="shared" si="13"/>
        <v>0</v>
      </c>
      <c r="N115" s="309"/>
      <c r="O115" s="309"/>
      <c r="P115" s="304">
        <f t="shared" si="12"/>
        <v>0</v>
      </c>
    </row>
    <row r="116" spans="1:16" ht="12.75">
      <c r="A116" s="192"/>
      <c r="B116" s="222" t="s">
        <v>168</v>
      </c>
      <c r="C116" s="183"/>
      <c r="D116" s="183"/>
      <c r="E116" s="183"/>
      <c r="F116" s="183">
        <f t="shared" si="14"/>
        <v>0</v>
      </c>
      <c r="G116" s="183"/>
      <c r="H116" s="183"/>
      <c r="I116" s="183"/>
      <c r="J116" s="183"/>
      <c r="K116" s="203"/>
      <c r="L116" s="298"/>
      <c r="M116" s="184">
        <f t="shared" si="13"/>
        <v>0</v>
      </c>
      <c r="N116" s="309"/>
      <c r="O116" s="313"/>
      <c r="P116" s="304">
        <f t="shared" si="12"/>
        <v>0</v>
      </c>
    </row>
    <row r="117" spans="1:16" ht="12.75">
      <c r="A117" s="192"/>
      <c r="B117" s="222" t="s">
        <v>169</v>
      </c>
      <c r="C117" s="183"/>
      <c r="D117" s="183"/>
      <c r="E117" s="183"/>
      <c r="F117" s="183">
        <f t="shared" si="14"/>
        <v>0</v>
      </c>
      <c r="G117" s="183"/>
      <c r="H117" s="183"/>
      <c r="I117" s="183"/>
      <c r="J117" s="183"/>
      <c r="K117" s="203"/>
      <c r="L117" s="298">
        <v>700000</v>
      </c>
      <c r="M117" s="184">
        <f t="shared" si="13"/>
        <v>700000</v>
      </c>
      <c r="N117" s="309"/>
      <c r="O117" s="309"/>
      <c r="P117" s="304">
        <f t="shared" si="12"/>
        <v>0</v>
      </c>
    </row>
    <row r="118" spans="1:16" ht="12.75">
      <c r="A118" s="192"/>
      <c r="B118" s="222" t="s">
        <v>170</v>
      </c>
      <c r="C118" s="183"/>
      <c r="D118" s="183"/>
      <c r="E118" s="183"/>
      <c r="F118" s="183">
        <f t="shared" si="14"/>
        <v>0</v>
      </c>
      <c r="G118" s="183"/>
      <c r="H118" s="183"/>
      <c r="I118" s="183"/>
      <c r="J118" s="183"/>
      <c r="K118" s="203"/>
      <c r="L118" s="298"/>
      <c r="M118" s="184">
        <f t="shared" si="13"/>
        <v>0</v>
      </c>
      <c r="N118" s="309"/>
      <c r="O118" s="309"/>
      <c r="P118" s="304">
        <f t="shared" si="12"/>
        <v>0</v>
      </c>
    </row>
    <row r="119" spans="1:16" ht="12.75">
      <c r="A119" s="192"/>
      <c r="B119" s="222" t="s">
        <v>171</v>
      </c>
      <c r="C119" s="183"/>
      <c r="D119" s="183"/>
      <c r="E119" s="183"/>
      <c r="F119" s="183">
        <f t="shared" si="14"/>
        <v>0</v>
      </c>
      <c r="G119" s="183"/>
      <c r="H119" s="183"/>
      <c r="I119" s="183"/>
      <c r="J119" s="183"/>
      <c r="K119" s="203"/>
      <c r="L119" s="299"/>
      <c r="M119" s="184">
        <f t="shared" si="13"/>
        <v>0</v>
      </c>
      <c r="N119" s="309"/>
      <c r="O119" s="309"/>
      <c r="P119" s="304">
        <f t="shared" si="12"/>
        <v>0</v>
      </c>
    </row>
    <row r="120" spans="1:16" ht="12.75">
      <c r="A120" s="192"/>
      <c r="B120" s="222" t="s">
        <v>191</v>
      </c>
      <c r="C120" s="183"/>
      <c r="D120" s="183"/>
      <c r="E120" s="183"/>
      <c r="F120" s="183">
        <f t="shared" si="14"/>
        <v>0</v>
      </c>
      <c r="G120" s="183"/>
      <c r="H120" s="183"/>
      <c r="I120" s="183"/>
      <c r="J120" s="183"/>
      <c r="K120" s="203"/>
      <c r="L120" s="299">
        <v>300000</v>
      </c>
      <c r="M120" s="184">
        <f t="shared" si="13"/>
        <v>300000</v>
      </c>
      <c r="N120" s="309"/>
      <c r="O120" s="315">
        <v>15000</v>
      </c>
      <c r="P120" s="304">
        <f t="shared" si="12"/>
        <v>15000</v>
      </c>
    </row>
    <row r="121" spans="1:16" ht="12.75">
      <c r="A121" s="192"/>
      <c r="B121" s="222" t="s">
        <v>172</v>
      </c>
      <c r="C121" s="183"/>
      <c r="D121" s="183"/>
      <c r="E121" s="183"/>
      <c r="F121" s="183">
        <f t="shared" si="14"/>
        <v>0</v>
      </c>
      <c r="G121" s="183"/>
      <c r="H121" s="183"/>
      <c r="I121" s="183"/>
      <c r="J121" s="183"/>
      <c r="K121" s="203"/>
      <c r="L121" s="250"/>
      <c r="M121" s="184">
        <f t="shared" si="13"/>
        <v>0</v>
      </c>
      <c r="N121" s="309"/>
      <c r="O121" s="315">
        <v>10000</v>
      </c>
      <c r="P121" s="304">
        <f t="shared" si="12"/>
        <v>10000</v>
      </c>
    </row>
    <row r="122" spans="1:16" ht="12.75">
      <c r="A122" s="192"/>
      <c r="B122" s="222" t="s">
        <v>173</v>
      </c>
      <c r="C122" s="183"/>
      <c r="D122" s="183"/>
      <c r="E122" s="183"/>
      <c r="F122" s="183">
        <f t="shared" si="14"/>
        <v>0</v>
      </c>
      <c r="G122" s="183"/>
      <c r="H122" s="183"/>
      <c r="I122" s="183"/>
      <c r="J122" s="183"/>
      <c r="K122" s="203"/>
      <c r="L122" s="298"/>
      <c r="M122" s="184">
        <f t="shared" si="13"/>
        <v>0</v>
      </c>
      <c r="N122" s="309"/>
      <c r="O122" s="309"/>
      <c r="P122" s="304">
        <f t="shared" si="12"/>
        <v>0</v>
      </c>
    </row>
    <row r="123" spans="1:16" ht="13.5" thickBot="1">
      <c r="A123" s="192"/>
      <c r="B123" s="222" t="s">
        <v>115</v>
      </c>
      <c r="C123" s="183"/>
      <c r="D123" s="183"/>
      <c r="E123" s="183"/>
      <c r="F123" s="183">
        <f t="shared" si="14"/>
        <v>0</v>
      </c>
      <c r="G123" s="183"/>
      <c r="H123" s="183"/>
      <c r="I123" s="183"/>
      <c r="J123" s="183"/>
      <c r="K123" s="203"/>
      <c r="L123" s="203"/>
      <c r="M123" s="184">
        <f t="shared" si="13"/>
        <v>0</v>
      </c>
      <c r="N123" s="309"/>
      <c r="O123" s="316">
        <v>10000</v>
      </c>
      <c r="P123" s="304">
        <f t="shared" si="12"/>
        <v>10000</v>
      </c>
    </row>
    <row r="124" spans="1:16" ht="12" customHeight="1">
      <c r="A124" s="192"/>
      <c r="B124" s="222" t="s">
        <v>63</v>
      </c>
      <c r="C124" s="183"/>
      <c r="D124" s="183"/>
      <c r="E124" s="290"/>
      <c r="F124" s="183">
        <f t="shared" si="14"/>
        <v>0</v>
      </c>
      <c r="G124" s="183"/>
      <c r="H124" s="183"/>
      <c r="I124" s="183"/>
      <c r="J124" s="183"/>
      <c r="K124" s="203"/>
      <c r="L124" s="203"/>
      <c r="M124" s="184">
        <f t="shared" si="13"/>
        <v>0</v>
      </c>
      <c r="N124" s="309"/>
      <c r="O124" s="309"/>
      <c r="P124" s="304">
        <f t="shared" si="12"/>
        <v>0</v>
      </c>
    </row>
    <row r="125" spans="1:16" ht="13.5" thickBot="1">
      <c r="A125" s="192"/>
      <c r="B125" s="222" t="s">
        <v>201</v>
      </c>
      <c r="C125" s="183"/>
      <c r="D125" s="183"/>
      <c r="E125" s="183"/>
      <c r="F125" s="183">
        <f t="shared" si="14"/>
        <v>0</v>
      </c>
      <c r="G125" s="183"/>
      <c r="H125" s="183"/>
      <c r="I125" s="183"/>
      <c r="J125" s="183"/>
      <c r="K125" s="203"/>
      <c r="L125" s="298"/>
      <c r="M125" s="184">
        <f t="shared" si="13"/>
        <v>0</v>
      </c>
      <c r="N125" s="309"/>
      <c r="O125" s="309">
        <v>10000</v>
      </c>
      <c r="P125" s="304">
        <f t="shared" si="12"/>
        <v>10000</v>
      </c>
    </row>
    <row r="126" spans="1:16" ht="13.5" thickBot="1">
      <c r="A126" s="226"/>
      <c r="B126" s="227" t="s">
        <v>174</v>
      </c>
      <c r="C126" s="183"/>
      <c r="D126" s="183"/>
      <c r="E126" s="291"/>
      <c r="F126" s="183">
        <f t="shared" si="14"/>
        <v>0</v>
      </c>
      <c r="G126" s="183"/>
      <c r="H126" s="183"/>
      <c r="I126" s="183"/>
      <c r="J126" s="183"/>
      <c r="K126" s="203"/>
      <c r="L126" s="203"/>
      <c r="M126" s="184">
        <f t="shared" si="13"/>
        <v>0</v>
      </c>
      <c r="N126" s="309"/>
      <c r="O126" s="309"/>
      <c r="P126" s="304">
        <f t="shared" si="12"/>
        <v>0</v>
      </c>
    </row>
    <row r="127" spans="1:16" ht="20.25" customHeight="1">
      <c r="A127" s="202">
        <v>341</v>
      </c>
      <c r="B127" s="189" t="s">
        <v>175</v>
      </c>
      <c r="C127" s="183">
        <f>C128</f>
        <v>0</v>
      </c>
      <c r="D127" s="183">
        <f aca="true" t="shared" si="20" ref="D127:O127">D128</f>
        <v>0</v>
      </c>
      <c r="E127" s="183">
        <f t="shared" si="20"/>
        <v>0</v>
      </c>
      <c r="F127" s="183">
        <f t="shared" si="14"/>
        <v>0</v>
      </c>
      <c r="G127" s="183">
        <f t="shared" si="20"/>
        <v>0</v>
      </c>
      <c r="H127" s="183">
        <f t="shared" si="20"/>
        <v>0</v>
      </c>
      <c r="I127" s="183">
        <f t="shared" si="20"/>
        <v>0</v>
      </c>
      <c r="J127" s="183">
        <f t="shared" si="20"/>
        <v>0</v>
      </c>
      <c r="K127" s="203">
        <f t="shared" si="20"/>
        <v>0</v>
      </c>
      <c r="L127" s="203">
        <f t="shared" si="20"/>
        <v>0</v>
      </c>
      <c r="M127" s="184">
        <f t="shared" si="13"/>
        <v>0</v>
      </c>
      <c r="N127" s="309">
        <f t="shared" si="20"/>
        <v>0</v>
      </c>
      <c r="O127" s="309">
        <f t="shared" si="20"/>
        <v>0</v>
      </c>
      <c r="P127" s="304">
        <f t="shared" si="12"/>
        <v>0</v>
      </c>
    </row>
    <row r="128" spans="1:16" ht="12.75" customHeight="1">
      <c r="A128" s="192">
        <v>341</v>
      </c>
      <c r="B128" s="193" t="s">
        <v>176</v>
      </c>
      <c r="C128" s="183"/>
      <c r="D128" s="183"/>
      <c r="E128" s="183"/>
      <c r="F128" s="183">
        <f t="shared" si="14"/>
        <v>0</v>
      </c>
      <c r="G128" s="183"/>
      <c r="H128" s="183"/>
      <c r="I128" s="183"/>
      <c r="J128" s="183"/>
      <c r="K128" s="203"/>
      <c r="L128" s="298"/>
      <c r="M128" s="184">
        <f t="shared" si="13"/>
        <v>0</v>
      </c>
      <c r="N128" s="309"/>
      <c r="O128" s="309"/>
      <c r="P128" s="304">
        <f t="shared" si="12"/>
        <v>0</v>
      </c>
    </row>
    <row r="129" spans="1:16" ht="22.5" customHeight="1">
      <c r="A129" s="202">
        <v>342</v>
      </c>
      <c r="B129" s="244" t="s">
        <v>177</v>
      </c>
      <c r="C129" s="183"/>
      <c r="D129" s="183"/>
      <c r="E129" s="183"/>
      <c r="F129" s="183">
        <f t="shared" si="14"/>
        <v>0</v>
      </c>
      <c r="G129" s="183"/>
      <c r="H129" s="183"/>
      <c r="I129" s="183"/>
      <c r="J129" s="183"/>
      <c r="K129" s="203"/>
      <c r="L129" s="255"/>
      <c r="M129" s="184">
        <f t="shared" si="13"/>
        <v>0</v>
      </c>
      <c r="N129" s="309"/>
      <c r="O129" s="309"/>
      <c r="P129" s="304">
        <f t="shared" si="12"/>
        <v>0</v>
      </c>
    </row>
    <row r="130" spans="1:16" ht="29.25" customHeight="1" thickBot="1">
      <c r="A130" s="202">
        <v>344</v>
      </c>
      <c r="B130" s="244" t="s">
        <v>178</v>
      </c>
      <c r="C130" s="183"/>
      <c r="D130" s="183"/>
      <c r="E130" s="183"/>
      <c r="F130" s="183">
        <f t="shared" si="14"/>
        <v>0</v>
      </c>
      <c r="G130" s="183"/>
      <c r="H130" s="183"/>
      <c r="I130" s="183"/>
      <c r="J130" s="183"/>
      <c r="K130" s="203"/>
      <c r="L130" s="250"/>
      <c r="M130" s="184">
        <f t="shared" si="13"/>
        <v>0</v>
      </c>
      <c r="N130" s="309"/>
      <c r="O130" s="317">
        <v>30000</v>
      </c>
      <c r="P130" s="304">
        <f t="shared" si="12"/>
        <v>30000</v>
      </c>
    </row>
    <row r="131" spans="1:16" ht="29.25" customHeight="1">
      <c r="A131" s="256">
        <v>345</v>
      </c>
      <c r="B131" s="257" t="s">
        <v>179</v>
      </c>
      <c r="C131" s="183"/>
      <c r="D131" s="183"/>
      <c r="E131" s="292"/>
      <c r="F131" s="183">
        <f t="shared" si="14"/>
        <v>0</v>
      </c>
      <c r="G131" s="183"/>
      <c r="H131" s="183"/>
      <c r="I131" s="183"/>
      <c r="J131" s="183"/>
      <c r="K131" s="203"/>
      <c r="L131" s="250"/>
      <c r="M131" s="184">
        <f t="shared" si="13"/>
        <v>0</v>
      </c>
      <c r="N131" s="309"/>
      <c r="O131" s="309"/>
      <c r="P131" s="304">
        <f t="shared" si="12"/>
        <v>0</v>
      </c>
    </row>
    <row r="132" spans="1:16" ht="30.75" customHeight="1">
      <c r="A132" s="202">
        <v>346</v>
      </c>
      <c r="B132" s="259" t="s">
        <v>180</v>
      </c>
      <c r="C132" s="183">
        <f>C133+C134+C135+C136+C137+C138+C139+C143+C144+C145</f>
        <v>0</v>
      </c>
      <c r="D132" s="183">
        <f aca="true" t="shared" si="21" ref="D132:N132">D133+D134+D135+D136+D137+D138+D139+D140+D141+D142+D143+D144+D145</f>
        <v>0</v>
      </c>
      <c r="E132" s="183">
        <f t="shared" si="21"/>
        <v>0</v>
      </c>
      <c r="F132" s="183">
        <f t="shared" si="14"/>
        <v>0</v>
      </c>
      <c r="G132" s="183">
        <f t="shared" si="21"/>
        <v>0</v>
      </c>
      <c r="H132" s="183">
        <f t="shared" si="21"/>
        <v>0</v>
      </c>
      <c r="I132" s="183">
        <f t="shared" si="21"/>
        <v>0</v>
      </c>
      <c r="J132" s="183">
        <f t="shared" si="21"/>
        <v>0</v>
      </c>
      <c r="K132" s="203">
        <f t="shared" si="21"/>
        <v>0</v>
      </c>
      <c r="L132" s="203">
        <f t="shared" si="21"/>
        <v>35440</v>
      </c>
      <c r="M132" s="184">
        <f t="shared" si="13"/>
        <v>35440</v>
      </c>
      <c r="N132" s="309">
        <f t="shared" si="21"/>
        <v>0</v>
      </c>
      <c r="O132" s="309">
        <f>O133+O134+O135+O136+O137+O138+O139+O140+O141+O142+O143+O144+O145</f>
        <v>45000</v>
      </c>
      <c r="P132" s="304">
        <f t="shared" si="12"/>
        <v>45000</v>
      </c>
    </row>
    <row r="133" spans="1:16" ht="12.75" customHeight="1">
      <c r="A133" s="192"/>
      <c r="B133" s="193"/>
      <c r="C133" s="183"/>
      <c r="D133" s="183"/>
      <c r="E133" s="183"/>
      <c r="F133" s="183">
        <f t="shared" si="14"/>
        <v>0</v>
      </c>
      <c r="G133" s="183"/>
      <c r="H133" s="183"/>
      <c r="I133" s="183"/>
      <c r="J133" s="183"/>
      <c r="K133" s="203"/>
      <c r="L133" s="203"/>
      <c r="M133" s="184">
        <f t="shared" si="13"/>
        <v>0</v>
      </c>
      <c r="N133" s="309"/>
      <c r="O133" s="309"/>
      <c r="P133" s="304">
        <f t="shared" si="12"/>
        <v>0</v>
      </c>
    </row>
    <row r="134" spans="1:16" ht="13.5" customHeight="1">
      <c r="A134" s="192">
        <v>346</v>
      </c>
      <c r="B134" s="193" t="s">
        <v>68</v>
      </c>
      <c r="C134" s="183"/>
      <c r="D134" s="183"/>
      <c r="E134" s="183"/>
      <c r="F134" s="183">
        <f t="shared" si="14"/>
        <v>0</v>
      </c>
      <c r="G134" s="183"/>
      <c r="H134" s="183"/>
      <c r="I134" s="183"/>
      <c r="J134" s="183"/>
      <c r="K134" s="203"/>
      <c r="L134" s="203"/>
      <c r="M134" s="184">
        <f t="shared" si="13"/>
        <v>0</v>
      </c>
      <c r="N134" s="309"/>
      <c r="O134" s="309"/>
      <c r="P134" s="304">
        <f t="shared" si="12"/>
        <v>0</v>
      </c>
    </row>
    <row r="135" spans="1:16" ht="12.75" customHeight="1">
      <c r="A135" s="192">
        <v>346</v>
      </c>
      <c r="B135" s="193" t="s">
        <v>181</v>
      </c>
      <c r="C135" s="183"/>
      <c r="D135" s="183"/>
      <c r="E135" s="183"/>
      <c r="F135" s="183">
        <f t="shared" si="14"/>
        <v>0</v>
      </c>
      <c r="G135" s="183"/>
      <c r="H135" s="183"/>
      <c r="I135" s="183"/>
      <c r="J135" s="183"/>
      <c r="K135" s="203"/>
      <c r="L135" s="203"/>
      <c r="M135" s="184">
        <f t="shared" si="13"/>
        <v>0</v>
      </c>
      <c r="N135" s="309"/>
      <c r="O135" s="315">
        <v>10000</v>
      </c>
      <c r="P135" s="304">
        <f t="shared" si="12"/>
        <v>10000</v>
      </c>
    </row>
    <row r="136" spans="1:16" ht="12.75" customHeight="1">
      <c r="A136" s="192">
        <v>346</v>
      </c>
      <c r="B136" s="193" t="s">
        <v>64</v>
      </c>
      <c r="C136" s="183"/>
      <c r="D136" s="183"/>
      <c r="E136" s="183"/>
      <c r="F136" s="183">
        <f t="shared" si="14"/>
        <v>0</v>
      </c>
      <c r="G136" s="183"/>
      <c r="H136" s="183"/>
      <c r="I136" s="183"/>
      <c r="J136" s="183"/>
      <c r="K136" s="203"/>
      <c r="L136" s="298"/>
      <c r="M136" s="184">
        <f t="shared" si="13"/>
        <v>0</v>
      </c>
      <c r="N136" s="309"/>
      <c r="O136" s="309"/>
      <c r="P136" s="304">
        <f t="shared" si="12"/>
        <v>0</v>
      </c>
    </row>
    <row r="137" spans="1:16" ht="12.75" customHeight="1">
      <c r="A137" s="192">
        <v>346</v>
      </c>
      <c r="B137" s="193" t="s">
        <v>110</v>
      </c>
      <c r="C137" s="183"/>
      <c r="D137" s="183"/>
      <c r="E137" s="183"/>
      <c r="F137" s="183">
        <f t="shared" si="14"/>
        <v>0</v>
      </c>
      <c r="G137" s="183"/>
      <c r="H137" s="183"/>
      <c r="I137" s="183"/>
      <c r="J137" s="183"/>
      <c r="K137" s="203"/>
      <c r="L137" s="298">
        <v>10440</v>
      </c>
      <c r="M137" s="184">
        <f t="shared" si="13"/>
        <v>10440</v>
      </c>
      <c r="N137" s="309"/>
      <c r="O137" s="309"/>
      <c r="P137" s="304">
        <f t="shared" si="12"/>
        <v>0</v>
      </c>
    </row>
    <row r="138" spans="1:16" ht="12.75" customHeight="1">
      <c r="A138" s="192">
        <v>346</v>
      </c>
      <c r="B138" s="193" t="s">
        <v>109</v>
      </c>
      <c r="C138" s="183"/>
      <c r="D138" s="183"/>
      <c r="E138" s="183"/>
      <c r="F138" s="183">
        <f t="shared" si="14"/>
        <v>0</v>
      </c>
      <c r="G138" s="183"/>
      <c r="H138" s="183"/>
      <c r="I138" s="183"/>
      <c r="J138" s="183"/>
      <c r="K138" s="203"/>
      <c r="L138" s="298"/>
      <c r="M138" s="184">
        <f t="shared" si="13"/>
        <v>0</v>
      </c>
      <c r="N138" s="309"/>
      <c r="O138" s="309"/>
      <c r="P138" s="304">
        <f t="shared" si="12"/>
        <v>0</v>
      </c>
    </row>
    <row r="139" spans="1:16" ht="12.75" customHeight="1">
      <c r="A139" s="192"/>
      <c r="B139" s="222" t="s">
        <v>65</v>
      </c>
      <c r="C139" s="183"/>
      <c r="D139" s="183"/>
      <c r="E139" s="183"/>
      <c r="F139" s="183">
        <f t="shared" si="14"/>
        <v>0</v>
      </c>
      <c r="G139" s="183"/>
      <c r="H139" s="183"/>
      <c r="I139" s="183"/>
      <c r="J139" s="183"/>
      <c r="K139" s="203"/>
      <c r="L139" s="298"/>
      <c r="M139" s="184">
        <f t="shared" si="13"/>
        <v>0</v>
      </c>
      <c r="N139" s="309"/>
      <c r="O139" s="315">
        <v>10000</v>
      </c>
      <c r="P139" s="304">
        <f t="shared" si="12"/>
        <v>10000</v>
      </c>
    </row>
    <row r="140" spans="1:16" ht="12" customHeight="1">
      <c r="A140" s="192"/>
      <c r="B140" s="222" t="s">
        <v>182</v>
      </c>
      <c r="C140" s="183"/>
      <c r="D140" s="183"/>
      <c r="E140" s="183"/>
      <c r="F140" s="183">
        <f t="shared" si="14"/>
        <v>0</v>
      </c>
      <c r="G140" s="183"/>
      <c r="H140" s="183"/>
      <c r="I140" s="183"/>
      <c r="J140" s="183"/>
      <c r="K140" s="203"/>
      <c r="L140" s="203"/>
      <c r="M140" s="184">
        <f t="shared" si="13"/>
        <v>0</v>
      </c>
      <c r="N140" s="309"/>
      <c r="O140" s="309"/>
      <c r="P140" s="304">
        <f t="shared" si="12"/>
        <v>0</v>
      </c>
    </row>
    <row r="141" spans="1:16" ht="12" customHeight="1">
      <c r="A141" s="192"/>
      <c r="B141" s="222" t="s">
        <v>183</v>
      </c>
      <c r="C141" s="183"/>
      <c r="D141" s="183"/>
      <c r="E141" s="183"/>
      <c r="F141" s="183">
        <f t="shared" si="14"/>
        <v>0</v>
      </c>
      <c r="G141" s="183"/>
      <c r="H141" s="183"/>
      <c r="I141" s="183"/>
      <c r="J141" s="183"/>
      <c r="K141" s="203"/>
      <c r="L141" s="203"/>
      <c r="M141" s="184">
        <f t="shared" si="13"/>
        <v>0</v>
      </c>
      <c r="N141" s="309"/>
      <c r="O141" s="309"/>
      <c r="P141" s="304">
        <f t="shared" si="12"/>
        <v>0</v>
      </c>
    </row>
    <row r="142" spans="1:16" ht="12" customHeight="1">
      <c r="A142" s="192"/>
      <c r="B142" s="222" t="s">
        <v>184</v>
      </c>
      <c r="C142" s="183"/>
      <c r="D142" s="183"/>
      <c r="E142" s="183"/>
      <c r="F142" s="183">
        <f t="shared" si="14"/>
        <v>0</v>
      </c>
      <c r="G142" s="183"/>
      <c r="H142" s="183"/>
      <c r="I142" s="183"/>
      <c r="J142" s="183"/>
      <c r="K142" s="203"/>
      <c r="L142" s="298"/>
      <c r="M142" s="184">
        <f t="shared" si="13"/>
        <v>0</v>
      </c>
      <c r="N142" s="309"/>
      <c r="O142" s="309"/>
      <c r="P142" s="304">
        <f t="shared" si="12"/>
        <v>0</v>
      </c>
    </row>
    <row r="143" spans="1:16" ht="12.75" customHeight="1">
      <c r="A143" s="226">
        <v>346</v>
      </c>
      <c r="B143" s="228" t="s">
        <v>185</v>
      </c>
      <c r="C143" s="183"/>
      <c r="D143" s="183"/>
      <c r="E143" s="183"/>
      <c r="F143" s="183">
        <f t="shared" si="14"/>
        <v>0</v>
      </c>
      <c r="G143" s="183"/>
      <c r="H143" s="183"/>
      <c r="I143" s="183"/>
      <c r="J143" s="183"/>
      <c r="K143" s="203"/>
      <c r="L143" s="203"/>
      <c r="M143" s="184">
        <f t="shared" si="13"/>
        <v>0</v>
      </c>
      <c r="N143" s="309"/>
      <c r="O143" s="309"/>
      <c r="P143" s="304">
        <f aca="true" t="shared" si="22" ref="P143:P149">O143-N143</f>
        <v>0</v>
      </c>
    </row>
    <row r="144" spans="1:16" ht="12.75" customHeight="1">
      <c r="A144" s="192">
        <v>346</v>
      </c>
      <c r="B144" s="193" t="s">
        <v>22</v>
      </c>
      <c r="C144" s="183"/>
      <c r="D144" s="183"/>
      <c r="E144" s="183"/>
      <c r="F144" s="183">
        <f t="shared" si="14"/>
        <v>0</v>
      </c>
      <c r="G144" s="183"/>
      <c r="H144" s="183"/>
      <c r="I144" s="183"/>
      <c r="J144" s="183"/>
      <c r="K144" s="203"/>
      <c r="L144" s="298">
        <v>25000</v>
      </c>
      <c r="M144" s="184">
        <f t="shared" si="13"/>
        <v>25000</v>
      </c>
      <c r="N144" s="309"/>
      <c r="O144" s="318">
        <v>15000</v>
      </c>
      <c r="P144" s="304">
        <f t="shared" si="22"/>
        <v>15000</v>
      </c>
    </row>
    <row r="145" spans="1:16" ht="12.75" customHeight="1">
      <c r="A145" s="192">
        <v>346</v>
      </c>
      <c r="B145" s="193" t="s">
        <v>76</v>
      </c>
      <c r="C145" s="183"/>
      <c r="D145" s="183"/>
      <c r="E145" s="183"/>
      <c r="F145" s="183">
        <f t="shared" si="14"/>
        <v>0</v>
      </c>
      <c r="G145" s="183"/>
      <c r="H145" s="183"/>
      <c r="I145" s="183"/>
      <c r="J145" s="183"/>
      <c r="K145" s="203"/>
      <c r="L145" s="298"/>
      <c r="M145" s="184">
        <f t="shared" si="13"/>
        <v>0</v>
      </c>
      <c r="N145" s="309"/>
      <c r="O145" s="319">
        <v>10000</v>
      </c>
      <c r="P145" s="304">
        <f t="shared" si="22"/>
        <v>10000</v>
      </c>
    </row>
    <row r="146" spans="1:16" ht="30.75" customHeight="1">
      <c r="A146" s="202">
        <v>349</v>
      </c>
      <c r="B146" s="260" t="s">
        <v>119</v>
      </c>
      <c r="C146" s="183">
        <f>C147+C149</f>
        <v>0</v>
      </c>
      <c r="D146" s="183">
        <f aca="true" t="shared" si="23" ref="D146:P146">D147+D149+D148</f>
        <v>0</v>
      </c>
      <c r="E146" s="183">
        <f t="shared" si="23"/>
        <v>0</v>
      </c>
      <c r="F146" s="183">
        <f t="shared" si="23"/>
        <v>0</v>
      </c>
      <c r="G146" s="183">
        <f t="shared" si="23"/>
        <v>0</v>
      </c>
      <c r="H146" s="183">
        <f t="shared" si="23"/>
        <v>0</v>
      </c>
      <c r="I146" s="183">
        <f t="shared" si="23"/>
        <v>0</v>
      </c>
      <c r="J146" s="183">
        <f t="shared" si="23"/>
        <v>0</v>
      </c>
      <c r="K146" s="203">
        <f t="shared" si="23"/>
        <v>0</v>
      </c>
      <c r="L146" s="203">
        <f t="shared" si="23"/>
        <v>43500</v>
      </c>
      <c r="M146" s="203">
        <f t="shared" si="23"/>
        <v>43500</v>
      </c>
      <c r="N146" s="309">
        <f t="shared" si="23"/>
        <v>0</v>
      </c>
      <c r="O146" s="309">
        <f t="shared" si="23"/>
        <v>10000</v>
      </c>
      <c r="P146" s="309">
        <f t="shared" si="23"/>
        <v>10000</v>
      </c>
    </row>
    <row r="147" spans="1:16" ht="25.5" customHeight="1">
      <c r="A147" s="202">
        <v>349</v>
      </c>
      <c r="B147" s="261" t="s">
        <v>186</v>
      </c>
      <c r="C147" s="183"/>
      <c r="D147" s="183"/>
      <c r="E147" s="183"/>
      <c r="F147" s="183">
        <f t="shared" si="14"/>
        <v>0</v>
      </c>
      <c r="G147" s="183"/>
      <c r="H147" s="183"/>
      <c r="I147" s="183"/>
      <c r="J147" s="183"/>
      <c r="K147" s="203"/>
      <c r="L147" s="203">
        <v>3500</v>
      </c>
      <c r="M147" s="184">
        <f t="shared" si="13"/>
        <v>3500</v>
      </c>
      <c r="N147" s="309"/>
      <c r="O147" s="309"/>
      <c r="P147" s="304">
        <f t="shared" si="22"/>
        <v>0</v>
      </c>
    </row>
    <row r="148" spans="1:16" ht="25.5" customHeight="1">
      <c r="A148" s="202">
        <v>349</v>
      </c>
      <c r="B148" s="261" t="s">
        <v>188</v>
      </c>
      <c r="C148" s="183"/>
      <c r="D148" s="183"/>
      <c r="E148" s="183"/>
      <c r="F148" s="183">
        <f t="shared" si="14"/>
        <v>0</v>
      </c>
      <c r="G148" s="183"/>
      <c r="H148" s="183"/>
      <c r="I148" s="183"/>
      <c r="J148" s="183"/>
      <c r="K148" s="203"/>
      <c r="L148" s="298"/>
      <c r="M148" s="184">
        <f t="shared" si="13"/>
        <v>0</v>
      </c>
      <c r="N148" s="309"/>
      <c r="O148" s="309">
        <v>10000</v>
      </c>
      <c r="P148" s="304">
        <f t="shared" si="22"/>
        <v>10000</v>
      </c>
    </row>
    <row r="149" spans="1:16" ht="22.5" customHeight="1">
      <c r="A149" s="202">
        <v>349</v>
      </c>
      <c r="B149" s="244" t="s">
        <v>187</v>
      </c>
      <c r="C149" s="183"/>
      <c r="D149" s="183"/>
      <c r="E149" s="183"/>
      <c r="F149" s="183">
        <f t="shared" si="14"/>
        <v>0</v>
      </c>
      <c r="G149" s="183"/>
      <c r="H149" s="183"/>
      <c r="I149" s="183"/>
      <c r="J149" s="183"/>
      <c r="K149" s="203"/>
      <c r="L149" s="298">
        <v>40000</v>
      </c>
      <c r="M149" s="184">
        <f t="shared" si="13"/>
        <v>40000</v>
      </c>
      <c r="N149" s="309"/>
      <c r="O149" s="309"/>
      <c r="P149" s="304">
        <f t="shared" si="22"/>
        <v>0</v>
      </c>
    </row>
    <row r="150" spans="1:16" ht="26.25" customHeight="1">
      <c r="A150" s="192"/>
      <c r="B150" s="244" t="s">
        <v>14</v>
      </c>
      <c r="C150" s="183">
        <f>C112+C105+C100+C58+C32+C25+C21+C16+C13+C9+C6+C98+C103+C127+C132+C130+C146</f>
        <v>0</v>
      </c>
      <c r="D150" s="183">
        <f>D112+D105+D100+D58+D32+D25+D21+D16+D13+D9+D6+D98+D103+D127+D132+D130+D146+D31+D131+D129</f>
        <v>32300</v>
      </c>
      <c r="E150" s="183">
        <f>E112+E105+E100+E58+E32+E25+E21+E16+E13+E9+E6+E98+E103+E127+E132+E130+E146+E31+E131+E129</f>
        <v>5997866.02</v>
      </c>
      <c r="F150" s="183">
        <f aca="true" t="shared" si="24" ref="F150:P150">F112+F105+F100+F58+F32+F25+F21+F16+F13+F9+F6+F98+F103+F127+F132+F130+F146+F31+F131+F129</f>
        <v>5965566.02</v>
      </c>
      <c r="G150" s="183">
        <f t="shared" si="24"/>
        <v>0</v>
      </c>
      <c r="H150" s="183">
        <f t="shared" si="24"/>
        <v>0</v>
      </c>
      <c r="I150" s="183">
        <f t="shared" si="24"/>
        <v>0</v>
      </c>
      <c r="J150" s="183">
        <f t="shared" si="24"/>
        <v>0</v>
      </c>
      <c r="K150" s="203">
        <f t="shared" si="24"/>
        <v>0</v>
      </c>
      <c r="L150" s="203">
        <f t="shared" si="24"/>
        <v>42612856</v>
      </c>
      <c r="M150" s="203">
        <f t="shared" si="24"/>
        <v>42612856</v>
      </c>
      <c r="N150" s="309">
        <f t="shared" si="24"/>
        <v>0</v>
      </c>
      <c r="O150" s="309">
        <f t="shared" si="24"/>
        <v>507749.015</v>
      </c>
      <c r="P150" s="309">
        <f t="shared" si="24"/>
        <v>507749.015</v>
      </c>
    </row>
    <row r="151" spans="1:16" s="27" customFormat="1" ht="12.75">
      <c r="A151" s="24"/>
      <c r="B151" s="25"/>
      <c r="C151" s="26"/>
      <c r="D151" s="26"/>
      <c r="E151" s="53"/>
      <c r="F151" s="26"/>
      <c r="G151" s="26"/>
      <c r="H151" s="26"/>
      <c r="I151" s="26"/>
      <c r="J151" s="26"/>
      <c r="K151" s="26"/>
      <c r="L151" s="53"/>
      <c r="M151" s="26"/>
      <c r="N151" s="26"/>
      <c r="O151" s="53"/>
      <c r="P151" s="26"/>
    </row>
    <row r="153" spans="5:15" ht="12.75">
      <c r="E153" s="51">
        <v>7234467.3</v>
      </c>
      <c r="L153" s="51">
        <v>27547312</v>
      </c>
      <c r="O153" s="51">
        <v>108600</v>
      </c>
    </row>
    <row r="155" ht="12.75">
      <c r="F155" s="208"/>
    </row>
    <row r="156" ht="12.75">
      <c r="M156" s="208">
        <f>E150+L150+O150</f>
        <v>49118471.035</v>
      </c>
    </row>
  </sheetData>
  <sheetProtection/>
  <mergeCells count="17">
    <mergeCell ref="P4:P5"/>
    <mergeCell ref="H4:H5"/>
    <mergeCell ref="I4:I5"/>
    <mergeCell ref="J4:J5"/>
    <mergeCell ref="L4:L5"/>
    <mergeCell ref="M4:M5"/>
    <mergeCell ref="O4:O5"/>
    <mergeCell ref="B1:B5"/>
    <mergeCell ref="C1:P1"/>
    <mergeCell ref="D2:J2"/>
    <mergeCell ref="D3:J3"/>
    <mergeCell ref="K3:M3"/>
    <mergeCell ref="N3:P3"/>
    <mergeCell ref="C4:C5"/>
    <mergeCell ref="E4:E5"/>
    <mergeCell ref="F4:F5"/>
    <mergeCell ref="G4:G5"/>
  </mergeCells>
  <printOptions/>
  <pageMargins left="0.2362204724409449" right="0.2362204724409449" top="0.15748031496062992" bottom="0.2755905511811024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8"/>
  <sheetViews>
    <sheetView zoomScale="130" zoomScaleNormal="130" zoomScalePageLayoutView="0" workbookViewId="0" topLeftCell="A136">
      <selection activeCell="A136" sqref="A1:IV16384"/>
    </sheetView>
  </sheetViews>
  <sheetFormatPr defaultColWidth="9.00390625" defaultRowHeight="12.75"/>
  <cols>
    <col min="1" max="1" width="5.75390625" style="1" customWidth="1"/>
    <col min="2" max="2" width="39.625" style="1" customWidth="1"/>
    <col min="3" max="3" width="13.875" style="1" hidden="1" customWidth="1"/>
    <col min="4" max="4" width="9.125" style="382" customWidth="1"/>
    <col min="5" max="5" width="14.375" style="320" customWidth="1"/>
    <col min="6" max="6" width="13.125" style="382" customWidth="1"/>
    <col min="7" max="7" width="13.25390625" style="382" hidden="1" customWidth="1"/>
    <col min="8" max="8" width="13.00390625" style="382" hidden="1" customWidth="1"/>
    <col min="9" max="9" width="17.375" style="382" hidden="1" customWidth="1"/>
    <col min="10" max="10" width="16.75390625" style="382" hidden="1" customWidth="1"/>
    <col min="11" max="11" width="8.125" style="382" customWidth="1"/>
    <col min="12" max="12" width="15.75390625" style="320" customWidth="1"/>
    <col min="13" max="13" width="13.75390625" style="382" customWidth="1"/>
    <col min="14" max="14" width="7.875" style="382" customWidth="1"/>
    <col min="15" max="15" width="13.125" style="320" customWidth="1"/>
    <col min="16" max="16" width="12.00390625" style="382" customWidth="1"/>
    <col min="17" max="18" width="9.125" style="1" customWidth="1"/>
    <col min="19" max="19" width="10.00390625" style="1" bestFit="1" customWidth="1"/>
    <col min="20" max="16384" width="9.125" style="1" customWidth="1"/>
  </cols>
  <sheetData>
    <row r="1" spans="1:16" ht="16.5" customHeight="1" thickBot="1">
      <c r="A1" s="340"/>
      <c r="B1" s="571" t="s">
        <v>0</v>
      </c>
      <c r="C1" s="574" t="s">
        <v>99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6"/>
    </row>
    <row r="2" spans="1:16" ht="16.5" customHeight="1">
      <c r="A2" s="341"/>
      <c r="B2" s="572"/>
      <c r="C2" s="352"/>
      <c r="D2" s="577"/>
      <c r="E2" s="577"/>
      <c r="F2" s="577"/>
      <c r="G2" s="577"/>
      <c r="H2" s="577"/>
      <c r="I2" s="577"/>
      <c r="J2" s="578"/>
      <c r="K2" s="359"/>
      <c r="L2" s="360"/>
      <c r="M2" s="361"/>
      <c r="N2" s="354"/>
      <c r="O2" s="355"/>
      <c r="P2" s="356"/>
    </row>
    <row r="3" spans="1:16" ht="16.5" customHeight="1">
      <c r="A3" s="341"/>
      <c r="B3" s="572"/>
      <c r="C3" s="321" t="s">
        <v>127</v>
      </c>
      <c r="D3" s="579" t="s">
        <v>85</v>
      </c>
      <c r="E3" s="579"/>
      <c r="F3" s="579"/>
      <c r="G3" s="579"/>
      <c r="H3" s="579"/>
      <c r="I3" s="579"/>
      <c r="J3" s="580"/>
      <c r="K3" s="581" t="s">
        <v>86</v>
      </c>
      <c r="L3" s="582"/>
      <c r="M3" s="583"/>
      <c r="N3" s="584" t="s">
        <v>87</v>
      </c>
      <c r="O3" s="585"/>
      <c r="P3" s="586"/>
    </row>
    <row r="4" spans="1:16" ht="15.75" customHeight="1">
      <c r="A4" s="341"/>
      <c r="B4" s="572"/>
      <c r="C4" s="587" t="s">
        <v>128</v>
      </c>
      <c r="D4" s="322" t="s">
        <v>129</v>
      </c>
      <c r="E4" s="579" t="s">
        <v>203</v>
      </c>
      <c r="F4" s="587" t="s">
        <v>204</v>
      </c>
      <c r="G4" s="579" t="s">
        <v>132</v>
      </c>
      <c r="H4" s="579" t="s">
        <v>52</v>
      </c>
      <c r="I4" s="587" t="s">
        <v>53</v>
      </c>
      <c r="J4" s="592" t="s">
        <v>54</v>
      </c>
      <c r="K4" s="362" t="s">
        <v>129</v>
      </c>
      <c r="L4" s="582" t="s">
        <v>203</v>
      </c>
      <c r="M4" s="595" t="s">
        <v>204</v>
      </c>
      <c r="N4" s="349" t="s">
        <v>129</v>
      </c>
      <c r="O4" s="585" t="s">
        <v>203</v>
      </c>
      <c r="P4" s="590" t="s">
        <v>204</v>
      </c>
    </row>
    <row r="5" spans="1:16" ht="33.75" customHeight="1" thickBot="1">
      <c r="A5" s="385"/>
      <c r="B5" s="573"/>
      <c r="C5" s="588"/>
      <c r="D5" s="386" t="s">
        <v>133</v>
      </c>
      <c r="E5" s="589"/>
      <c r="F5" s="588"/>
      <c r="G5" s="589"/>
      <c r="H5" s="589"/>
      <c r="I5" s="588"/>
      <c r="J5" s="593"/>
      <c r="K5" s="387" t="s">
        <v>86</v>
      </c>
      <c r="L5" s="594"/>
      <c r="M5" s="596"/>
      <c r="N5" s="388" t="s">
        <v>87</v>
      </c>
      <c r="O5" s="597"/>
      <c r="P5" s="591"/>
    </row>
    <row r="6" spans="1:16" ht="16.5" customHeight="1" thickBot="1">
      <c r="A6" s="400">
        <v>211</v>
      </c>
      <c r="B6" s="401" t="s">
        <v>27</v>
      </c>
      <c r="C6" s="402"/>
      <c r="D6" s="403"/>
      <c r="E6" s="403"/>
      <c r="F6" s="403">
        <f aca="true" t="shared" si="0" ref="F6:F15">E6-D6</f>
        <v>0</v>
      </c>
      <c r="G6" s="403"/>
      <c r="H6" s="403"/>
      <c r="I6" s="403"/>
      <c r="J6" s="404"/>
      <c r="K6" s="405"/>
      <c r="L6" s="406">
        <f>L7+L8</f>
        <v>36448400</v>
      </c>
      <c r="M6" s="407">
        <f>L6-K6</f>
        <v>36448400</v>
      </c>
      <c r="N6" s="408"/>
      <c r="O6" s="409">
        <f>O7+O8</f>
        <v>65000</v>
      </c>
      <c r="P6" s="410">
        <f>O6-N6</f>
        <v>65000</v>
      </c>
    </row>
    <row r="7" spans="1:16" ht="12" customHeight="1">
      <c r="A7" s="389"/>
      <c r="B7" s="390" t="s">
        <v>198</v>
      </c>
      <c r="C7" s="391"/>
      <c r="D7" s="392"/>
      <c r="E7" s="392"/>
      <c r="F7" s="392">
        <f t="shared" si="0"/>
        <v>0</v>
      </c>
      <c r="G7" s="392"/>
      <c r="H7" s="392"/>
      <c r="I7" s="392"/>
      <c r="J7" s="393"/>
      <c r="K7" s="394"/>
      <c r="L7" s="395">
        <v>32626400</v>
      </c>
      <c r="M7" s="396">
        <f>L7-K7</f>
        <v>32626400</v>
      </c>
      <c r="N7" s="397"/>
      <c r="O7" s="398">
        <v>65000</v>
      </c>
      <c r="P7" s="399">
        <f>O7-N7</f>
        <v>65000</v>
      </c>
    </row>
    <row r="8" spans="1:16" ht="16.5" customHeight="1" thickBot="1">
      <c r="A8" s="385"/>
      <c r="B8" s="411" t="s">
        <v>199</v>
      </c>
      <c r="C8" s="412"/>
      <c r="D8" s="413"/>
      <c r="E8" s="413"/>
      <c r="F8" s="413">
        <f t="shared" si="0"/>
        <v>0</v>
      </c>
      <c r="G8" s="413"/>
      <c r="H8" s="413"/>
      <c r="I8" s="413"/>
      <c r="J8" s="414"/>
      <c r="K8" s="415"/>
      <c r="L8" s="416">
        <v>3822000</v>
      </c>
      <c r="M8" s="417">
        <f>L8-K8</f>
        <v>3822000</v>
      </c>
      <c r="N8" s="418"/>
      <c r="O8" s="419"/>
      <c r="P8" s="420">
        <f>O8-N8</f>
        <v>0</v>
      </c>
    </row>
    <row r="9" spans="1:16" ht="16.5" thickBot="1">
      <c r="A9" s="400">
        <v>212</v>
      </c>
      <c r="B9" s="424" t="s">
        <v>3</v>
      </c>
      <c r="C9" s="425">
        <f aca="true" t="shared" si="1" ref="C9:O9">SUM(C10:C10)</f>
        <v>0</v>
      </c>
      <c r="D9" s="403">
        <f t="shared" si="1"/>
        <v>0</v>
      </c>
      <c r="E9" s="403">
        <f t="shared" si="1"/>
        <v>0</v>
      </c>
      <c r="F9" s="403">
        <f t="shared" si="1"/>
        <v>0</v>
      </c>
      <c r="G9" s="403">
        <f t="shared" si="1"/>
        <v>0</v>
      </c>
      <c r="H9" s="403">
        <f t="shared" si="1"/>
        <v>0</v>
      </c>
      <c r="I9" s="403">
        <f t="shared" si="1"/>
        <v>0</v>
      </c>
      <c r="J9" s="404">
        <f t="shared" si="1"/>
        <v>0</v>
      </c>
      <c r="K9" s="405">
        <f t="shared" si="1"/>
        <v>0</v>
      </c>
      <c r="L9" s="426">
        <f t="shared" si="1"/>
        <v>0</v>
      </c>
      <c r="M9" s="407">
        <f t="shared" si="1"/>
        <v>0</v>
      </c>
      <c r="N9" s="408">
        <f t="shared" si="1"/>
        <v>0</v>
      </c>
      <c r="O9" s="427">
        <f t="shared" si="1"/>
        <v>0</v>
      </c>
      <c r="P9" s="410">
        <f aca="true" t="shared" si="2" ref="P9:P74">O9-N9</f>
        <v>0</v>
      </c>
    </row>
    <row r="10" spans="1:16" ht="13.5" thickBot="1">
      <c r="A10" s="428"/>
      <c r="B10" s="429" t="s">
        <v>15</v>
      </c>
      <c r="C10" s="430"/>
      <c r="D10" s="431"/>
      <c r="E10" s="431"/>
      <c r="F10" s="432">
        <f t="shared" si="0"/>
        <v>0</v>
      </c>
      <c r="G10" s="431"/>
      <c r="H10" s="431"/>
      <c r="I10" s="431"/>
      <c r="J10" s="433"/>
      <c r="K10" s="434"/>
      <c r="L10" s="435"/>
      <c r="M10" s="436">
        <f aca="true" t="shared" si="3" ref="M10:M83">L10-K10</f>
        <v>0</v>
      </c>
      <c r="N10" s="437"/>
      <c r="O10" s="438"/>
      <c r="P10" s="439">
        <f t="shared" si="2"/>
        <v>0</v>
      </c>
    </row>
    <row r="11" spans="1:16" ht="16.5" thickBot="1">
      <c r="A11" s="400">
        <v>213</v>
      </c>
      <c r="B11" s="424" t="s">
        <v>28</v>
      </c>
      <c r="C11" s="425"/>
      <c r="D11" s="403"/>
      <c r="E11" s="403"/>
      <c r="F11" s="403">
        <f t="shared" si="0"/>
        <v>0</v>
      </c>
      <c r="G11" s="403"/>
      <c r="H11" s="403"/>
      <c r="I11" s="403"/>
      <c r="J11" s="404"/>
      <c r="K11" s="405"/>
      <c r="L11" s="406">
        <f>L12+L13</f>
        <v>11007444</v>
      </c>
      <c r="M11" s="407">
        <f t="shared" si="3"/>
        <v>11007444</v>
      </c>
      <c r="N11" s="408"/>
      <c r="O11" s="409">
        <f>O12+O13</f>
        <v>25000</v>
      </c>
      <c r="P11" s="410">
        <f t="shared" si="2"/>
        <v>25000</v>
      </c>
    </row>
    <row r="12" spans="1:16" ht="12.75" customHeight="1">
      <c r="A12" s="389"/>
      <c r="B12" s="390" t="s">
        <v>198</v>
      </c>
      <c r="C12" s="440"/>
      <c r="D12" s="392"/>
      <c r="E12" s="392"/>
      <c r="F12" s="392">
        <f t="shared" si="0"/>
        <v>0</v>
      </c>
      <c r="G12" s="392"/>
      <c r="H12" s="392"/>
      <c r="I12" s="392"/>
      <c r="J12" s="393"/>
      <c r="K12" s="394"/>
      <c r="L12" s="395">
        <v>9853200</v>
      </c>
      <c r="M12" s="396">
        <f t="shared" si="3"/>
        <v>9853200</v>
      </c>
      <c r="N12" s="397"/>
      <c r="O12" s="398">
        <v>25000</v>
      </c>
      <c r="P12" s="399">
        <f t="shared" si="2"/>
        <v>25000</v>
      </c>
    </row>
    <row r="13" spans="1:16" ht="16.5" thickBot="1">
      <c r="A13" s="385"/>
      <c r="B13" s="411" t="s">
        <v>199</v>
      </c>
      <c r="C13" s="441"/>
      <c r="D13" s="413"/>
      <c r="E13" s="413"/>
      <c r="F13" s="413">
        <f t="shared" si="0"/>
        <v>0</v>
      </c>
      <c r="G13" s="413"/>
      <c r="H13" s="413"/>
      <c r="I13" s="413"/>
      <c r="J13" s="414"/>
      <c r="K13" s="415"/>
      <c r="L13" s="416">
        <v>1154244</v>
      </c>
      <c r="M13" s="417">
        <f t="shared" si="3"/>
        <v>1154244</v>
      </c>
      <c r="N13" s="418"/>
      <c r="O13" s="419"/>
      <c r="P13" s="420">
        <f t="shared" si="2"/>
        <v>0</v>
      </c>
    </row>
    <row r="14" spans="1:16" ht="16.5" thickBot="1">
      <c r="A14" s="400">
        <v>221</v>
      </c>
      <c r="B14" s="424" t="s">
        <v>1</v>
      </c>
      <c r="C14" s="425">
        <f aca="true" t="shared" si="4" ref="C14:O14">SUM(C15:C18)</f>
        <v>0</v>
      </c>
      <c r="D14" s="403">
        <f t="shared" si="4"/>
        <v>0</v>
      </c>
      <c r="E14" s="403">
        <f t="shared" si="4"/>
        <v>11040</v>
      </c>
      <c r="F14" s="403">
        <f t="shared" si="4"/>
        <v>11040</v>
      </c>
      <c r="G14" s="403">
        <f t="shared" si="4"/>
        <v>0</v>
      </c>
      <c r="H14" s="403">
        <f t="shared" si="4"/>
        <v>0</v>
      </c>
      <c r="I14" s="403">
        <f t="shared" si="4"/>
        <v>0</v>
      </c>
      <c r="J14" s="404">
        <f t="shared" si="4"/>
        <v>0</v>
      </c>
      <c r="K14" s="405">
        <f t="shared" si="4"/>
        <v>0</v>
      </c>
      <c r="L14" s="426">
        <f t="shared" si="4"/>
        <v>24149.96</v>
      </c>
      <c r="M14" s="407">
        <f t="shared" si="3"/>
        <v>24149.96</v>
      </c>
      <c r="N14" s="408">
        <f t="shared" si="4"/>
        <v>0</v>
      </c>
      <c r="O14" s="427">
        <f t="shared" si="4"/>
        <v>4000</v>
      </c>
      <c r="P14" s="410">
        <f t="shared" si="2"/>
        <v>4000</v>
      </c>
    </row>
    <row r="15" spans="1:16" ht="12.75">
      <c r="A15" s="442"/>
      <c r="B15" s="422" t="s">
        <v>29</v>
      </c>
      <c r="C15" s="392">
        <f>D15+K15+N15</f>
        <v>0</v>
      </c>
      <c r="D15" s="392"/>
      <c r="E15" s="392">
        <v>11040</v>
      </c>
      <c r="F15" s="392">
        <f t="shared" si="0"/>
        <v>11040</v>
      </c>
      <c r="G15" s="392"/>
      <c r="H15" s="392"/>
      <c r="I15" s="392"/>
      <c r="J15" s="393"/>
      <c r="K15" s="394"/>
      <c r="L15" s="443"/>
      <c r="M15" s="396">
        <f t="shared" si="3"/>
        <v>0</v>
      </c>
      <c r="N15" s="397"/>
      <c r="O15" s="444">
        <v>4000</v>
      </c>
      <c r="P15" s="399">
        <f t="shared" si="2"/>
        <v>4000</v>
      </c>
    </row>
    <row r="16" spans="1:16" ht="12.75">
      <c r="A16" s="342"/>
      <c r="B16" s="324" t="s">
        <v>21</v>
      </c>
      <c r="C16" s="323"/>
      <c r="D16" s="323"/>
      <c r="E16" s="323"/>
      <c r="F16" s="323">
        <f>E16-D16</f>
        <v>0</v>
      </c>
      <c r="G16" s="323"/>
      <c r="H16" s="323"/>
      <c r="I16" s="323"/>
      <c r="J16" s="347"/>
      <c r="K16" s="363"/>
      <c r="L16" s="365">
        <v>19149.96</v>
      </c>
      <c r="M16" s="371">
        <f t="shared" si="3"/>
        <v>19149.96</v>
      </c>
      <c r="N16" s="350"/>
      <c r="O16" s="326"/>
      <c r="P16" s="375">
        <f t="shared" si="2"/>
        <v>0</v>
      </c>
    </row>
    <row r="17" spans="1:16" ht="12.75">
      <c r="A17" s="342"/>
      <c r="B17" s="324" t="s">
        <v>134</v>
      </c>
      <c r="C17" s="323"/>
      <c r="D17" s="323"/>
      <c r="E17" s="323"/>
      <c r="F17" s="323">
        <f>E17-D17</f>
        <v>0</v>
      </c>
      <c r="G17" s="323"/>
      <c r="H17" s="323"/>
      <c r="I17" s="323"/>
      <c r="J17" s="347"/>
      <c r="K17" s="363"/>
      <c r="L17" s="366"/>
      <c r="M17" s="371">
        <f t="shared" si="3"/>
        <v>0</v>
      </c>
      <c r="N17" s="350"/>
      <c r="O17" s="325"/>
      <c r="P17" s="375">
        <f t="shared" si="2"/>
        <v>0</v>
      </c>
    </row>
    <row r="18" spans="1:16" ht="13.5" thickBot="1">
      <c r="A18" s="445"/>
      <c r="B18" s="446" t="s">
        <v>95</v>
      </c>
      <c r="C18" s="413"/>
      <c r="D18" s="413"/>
      <c r="E18" s="413"/>
      <c r="F18" s="413">
        <f aca="true" t="shared" si="5" ref="F18:F93">E18-D18</f>
        <v>0</v>
      </c>
      <c r="G18" s="413"/>
      <c r="H18" s="413"/>
      <c r="I18" s="413"/>
      <c r="J18" s="414"/>
      <c r="K18" s="415"/>
      <c r="L18" s="447">
        <v>5000</v>
      </c>
      <c r="M18" s="417">
        <f t="shared" si="3"/>
        <v>5000</v>
      </c>
      <c r="N18" s="418"/>
      <c r="O18" s="448"/>
      <c r="P18" s="420">
        <f t="shared" si="2"/>
        <v>0</v>
      </c>
    </row>
    <row r="19" spans="1:19" ht="16.5" thickBot="1">
      <c r="A19" s="400">
        <v>222</v>
      </c>
      <c r="B19" s="424" t="s">
        <v>4</v>
      </c>
      <c r="C19" s="403">
        <f>SUM(C20:C22)</f>
        <v>0</v>
      </c>
      <c r="D19" s="403">
        <f aca="true" t="shared" si="6" ref="D19:O19">SUM(D20:D22)</f>
        <v>0</v>
      </c>
      <c r="E19" s="403">
        <f t="shared" si="6"/>
        <v>13000</v>
      </c>
      <c r="F19" s="403">
        <f t="shared" si="5"/>
        <v>13000</v>
      </c>
      <c r="G19" s="403">
        <f t="shared" si="6"/>
        <v>0</v>
      </c>
      <c r="H19" s="403">
        <f t="shared" si="6"/>
        <v>0</v>
      </c>
      <c r="I19" s="403">
        <f t="shared" si="6"/>
        <v>0</v>
      </c>
      <c r="J19" s="404">
        <f t="shared" si="6"/>
        <v>0</v>
      </c>
      <c r="K19" s="405">
        <f t="shared" si="6"/>
        <v>0</v>
      </c>
      <c r="L19" s="426">
        <f t="shared" si="6"/>
        <v>0</v>
      </c>
      <c r="M19" s="407">
        <f t="shared" si="3"/>
        <v>0</v>
      </c>
      <c r="N19" s="408">
        <f t="shared" si="6"/>
        <v>0</v>
      </c>
      <c r="O19" s="427">
        <f t="shared" si="6"/>
        <v>0</v>
      </c>
      <c r="P19" s="410">
        <f t="shared" si="2"/>
        <v>0</v>
      </c>
      <c r="S19" s="208"/>
    </row>
    <row r="20" spans="1:16" ht="12.75">
      <c r="A20" s="421"/>
      <c r="B20" s="422" t="s">
        <v>50</v>
      </c>
      <c r="C20" s="392">
        <f>D20+K20+N20</f>
        <v>0</v>
      </c>
      <c r="D20" s="392"/>
      <c r="E20" s="449">
        <v>13000</v>
      </c>
      <c r="F20" s="392">
        <f t="shared" si="5"/>
        <v>13000</v>
      </c>
      <c r="G20" s="392"/>
      <c r="H20" s="392"/>
      <c r="I20" s="392"/>
      <c r="J20" s="393"/>
      <c r="K20" s="394"/>
      <c r="L20" s="450"/>
      <c r="M20" s="396">
        <f t="shared" si="3"/>
        <v>0</v>
      </c>
      <c r="N20" s="397"/>
      <c r="O20" s="451"/>
      <c r="P20" s="399">
        <f t="shared" si="2"/>
        <v>0</v>
      </c>
    </row>
    <row r="21" spans="1:16" ht="12.75">
      <c r="A21" s="342"/>
      <c r="B21" s="324" t="s">
        <v>25</v>
      </c>
      <c r="C21" s="323"/>
      <c r="D21" s="323"/>
      <c r="E21" s="323"/>
      <c r="F21" s="323">
        <f t="shared" si="5"/>
        <v>0</v>
      </c>
      <c r="G21" s="323"/>
      <c r="H21" s="323"/>
      <c r="I21" s="323"/>
      <c r="J21" s="347"/>
      <c r="K21" s="363"/>
      <c r="L21" s="364"/>
      <c r="M21" s="371">
        <f t="shared" si="3"/>
        <v>0</v>
      </c>
      <c r="N21" s="350"/>
      <c r="O21" s="325"/>
      <c r="P21" s="375">
        <f t="shared" si="2"/>
        <v>0</v>
      </c>
    </row>
    <row r="22" spans="1:16" ht="13.5" thickBot="1">
      <c r="A22" s="452"/>
      <c r="B22" s="453" t="s">
        <v>66</v>
      </c>
      <c r="C22" s="413"/>
      <c r="D22" s="413"/>
      <c r="E22" s="413"/>
      <c r="F22" s="413">
        <f t="shared" si="5"/>
        <v>0</v>
      </c>
      <c r="G22" s="413"/>
      <c r="H22" s="413"/>
      <c r="I22" s="413"/>
      <c r="J22" s="414"/>
      <c r="K22" s="415"/>
      <c r="L22" s="454"/>
      <c r="M22" s="417">
        <f t="shared" si="3"/>
        <v>0</v>
      </c>
      <c r="N22" s="418"/>
      <c r="O22" s="448"/>
      <c r="P22" s="420">
        <f t="shared" si="2"/>
        <v>0</v>
      </c>
    </row>
    <row r="23" spans="1:16" ht="16.5" thickBot="1">
      <c r="A23" s="400">
        <v>223</v>
      </c>
      <c r="B23" s="424" t="s">
        <v>5</v>
      </c>
      <c r="C23" s="425">
        <f>SUM(C24:C26)</f>
        <v>0</v>
      </c>
      <c r="D23" s="403">
        <f>SUM(D24:D28)</f>
        <v>0</v>
      </c>
      <c r="E23" s="403">
        <f>SUM(E24:E28)</f>
        <v>1125572.1</v>
      </c>
      <c r="F23" s="403">
        <f t="shared" si="5"/>
        <v>1125572.1</v>
      </c>
      <c r="G23" s="403">
        <f aca="true" t="shared" si="7" ref="G23:O23">SUM(G24:G28)</f>
        <v>0</v>
      </c>
      <c r="H23" s="403">
        <f t="shared" si="7"/>
        <v>0</v>
      </c>
      <c r="I23" s="403">
        <f t="shared" si="7"/>
        <v>0</v>
      </c>
      <c r="J23" s="404">
        <f t="shared" si="7"/>
        <v>0</v>
      </c>
      <c r="K23" s="405">
        <f t="shared" si="7"/>
        <v>0</v>
      </c>
      <c r="L23" s="426">
        <f t="shared" si="7"/>
        <v>0</v>
      </c>
      <c r="M23" s="407">
        <f t="shared" si="3"/>
        <v>0</v>
      </c>
      <c r="N23" s="408">
        <f t="shared" si="7"/>
        <v>0</v>
      </c>
      <c r="O23" s="427">
        <f t="shared" si="7"/>
        <v>255798.53999999998</v>
      </c>
      <c r="P23" s="410">
        <f t="shared" si="2"/>
        <v>255798.53999999998</v>
      </c>
    </row>
    <row r="24" spans="1:16" ht="12.75">
      <c r="A24" s="442"/>
      <c r="B24" s="422" t="s">
        <v>11</v>
      </c>
      <c r="C24" s="392"/>
      <c r="D24" s="392"/>
      <c r="E24" s="449">
        <v>181250</v>
      </c>
      <c r="F24" s="392">
        <f t="shared" si="5"/>
        <v>181250</v>
      </c>
      <c r="G24" s="392"/>
      <c r="H24" s="392"/>
      <c r="I24" s="392"/>
      <c r="J24" s="393"/>
      <c r="K24" s="394"/>
      <c r="L24" s="443"/>
      <c r="M24" s="396">
        <f t="shared" si="3"/>
        <v>0</v>
      </c>
      <c r="N24" s="397"/>
      <c r="O24" s="398">
        <v>1037</v>
      </c>
      <c r="P24" s="399">
        <f t="shared" si="2"/>
        <v>1037</v>
      </c>
    </row>
    <row r="25" spans="1:16" ht="12.75">
      <c r="A25" s="343"/>
      <c r="B25" s="324" t="s">
        <v>12</v>
      </c>
      <c r="C25" s="323"/>
      <c r="D25" s="323"/>
      <c r="E25" s="275">
        <v>114813</v>
      </c>
      <c r="F25" s="323">
        <f t="shared" si="5"/>
        <v>114813</v>
      </c>
      <c r="G25" s="323"/>
      <c r="H25" s="323"/>
      <c r="I25" s="323"/>
      <c r="J25" s="347"/>
      <c r="K25" s="363"/>
      <c r="L25" s="364"/>
      <c r="M25" s="371">
        <f t="shared" si="3"/>
        <v>0</v>
      </c>
      <c r="N25" s="350"/>
      <c r="O25" s="326">
        <v>195360.77</v>
      </c>
      <c r="P25" s="375">
        <f t="shared" si="2"/>
        <v>195360.77</v>
      </c>
    </row>
    <row r="26" spans="1:16" ht="12.75">
      <c r="A26" s="343"/>
      <c r="B26" s="324" t="s">
        <v>2</v>
      </c>
      <c r="C26" s="323"/>
      <c r="D26" s="323"/>
      <c r="E26" s="357">
        <v>747585</v>
      </c>
      <c r="F26" s="323">
        <f t="shared" si="5"/>
        <v>747585</v>
      </c>
      <c r="G26" s="323"/>
      <c r="H26" s="323"/>
      <c r="I26" s="323"/>
      <c r="J26" s="347"/>
      <c r="K26" s="363"/>
      <c r="L26" s="364"/>
      <c r="M26" s="371">
        <f t="shared" si="3"/>
        <v>0</v>
      </c>
      <c r="N26" s="350"/>
      <c r="O26" s="325">
        <v>35329.91</v>
      </c>
      <c r="P26" s="375">
        <f t="shared" si="2"/>
        <v>35329.91</v>
      </c>
    </row>
    <row r="27" spans="1:16" ht="12.75">
      <c r="A27" s="342"/>
      <c r="B27" s="327" t="s">
        <v>135</v>
      </c>
      <c r="C27" s="323"/>
      <c r="D27" s="323"/>
      <c r="E27" s="275">
        <v>81924.1</v>
      </c>
      <c r="F27" s="323">
        <f t="shared" si="5"/>
        <v>81924.1</v>
      </c>
      <c r="G27" s="323"/>
      <c r="H27" s="323"/>
      <c r="I27" s="323"/>
      <c r="J27" s="347"/>
      <c r="K27" s="363"/>
      <c r="L27" s="364"/>
      <c r="M27" s="371">
        <f t="shared" si="3"/>
        <v>0</v>
      </c>
      <c r="N27" s="350"/>
      <c r="O27" s="325">
        <v>24070.86</v>
      </c>
      <c r="P27" s="375">
        <f t="shared" si="2"/>
        <v>24070.86</v>
      </c>
    </row>
    <row r="28" spans="1:16" ht="17.25" customHeight="1" thickBot="1">
      <c r="A28" s="452"/>
      <c r="B28" s="455" t="s">
        <v>136</v>
      </c>
      <c r="C28" s="413"/>
      <c r="D28" s="413"/>
      <c r="E28" s="456"/>
      <c r="F28" s="413">
        <f t="shared" si="5"/>
        <v>0</v>
      </c>
      <c r="G28" s="413"/>
      <c r="H28" s="413"/>
      <c r="I28" s="413"/>
      <c r="J28" s="414"/>
      <c r="K28" s="415"/>
      <c r="L28" s="454"/>
      <c r="M28" s="417">
        <f t="shared" si="3"/>
        <v>0</v>
      </c>
      <c r="N28" s="418"/>
      <c r="O28" s="448"/>
      <c r="P28" s="420">
        <f t="shared" si="2"/>
        <v>0</v>
      </c>
    </row>
    <row r="29" spans="1:16" ht="18.75" customHeight="1" thickBot="1">
      <c r="A29" s="464">
        <v>224</v>
      </c>
      <c r="B29" s="465" t="s">
        <v>137</v>
      </c>
      <c r="C29" s="466"/>
      <c r="D29" s="466"/>
      <c r="E29" s="467">
        <v>3600</v>
      </c>
      <c r="F29" s="466">
        <f t="shared" si="5"/>
        <v>3600</v>
      </c>
      <c r="G29" s="466"/>
      <c r="H29" s="466"/>
      <c r="I29" s="466"/>
      <c r="J29" s="468"/>
      <c r="K29" s="469"/>
      <c r="L29" s="470"/>
      <c r="M29" s="471">
        <f t="shared" si="3"/>
        <v>0</v>
      </c>
      <c r="N29" s="472"/>
      <c r="O29" s="473"/>
      <c r="P29" s="474">
        <f t="shared" si="2"/>
        <v>0</v>
      </c>
    </row>
    <row r="30" spans="1:16" ht="16.5" thickBot="1">
      <c r="A30" s="400">
        <v>225</v>
      </c>
      <c r="B30" s="424" t="s">
        <v>10</v>
      </c>
      <c r="C30" s="403">
        <f>SUM(C31:C58)</f>
        <v>0</v>
      </c>
      <c r="D30" s="403">
        <f aca="true" t="shared" si="8" ref="D30:O30">SUM(D31:D58)</f>
        <v>0</v>
      </c>
      <c r="E30" s="403">
        <f t="shared" si="8"/>
        <v>1956967.3900000001</v>
      </c>
      <c r="F30" s="403">
        <f t="shared" si="5"/>
        <v>1956967.3900000001</v>
      </c>
      <c r="G30" s="403">
        <f t="shared" si="8"/>
        <v>0</v>
      </c>
      <c r="H30" s="403">
        <f t="shared" si="8"/>
        <v>0</v>
      </c>
      <c r="I30" s="403">
        <f t="shared" si="8"/>
        <v>0</v>
      </c>
      <c r="J30" s="404">
        <f t="shared" si="8"/>
        <v>0</v>
      </c>
      <c r="K30" s="405">
        <f t="shared" si="8"/>
        <v>0</v>
      </c>
      <c r="L30" s="426">
        <f t="shared" si="8"/>
        <v>0</v>
      </c>
      <c r="M30" s="407">
        <f t="shared" si="3"/>
        <v>0</v>
      </c>
      <c r="N30" s="408">
        <f t="shared" si="8"/>
        <v>0</v>
      </c>
      <c r="O30" s="427">
        <f t="shared" si="8"/>
        <v>15000</v>
      </c>
      <c r="P30" s="410">
        <f t="shared" si="2"/>
        <v>15000</v>
      </c>
    </row>
    <row r="31" spans="1:16" ht="12.75">
      <c r="A31" s="421"/>
      <c r="B31" s="390" t="s">
        <v>13</v>
      </c>
      <c r="C31" s="392">
        <f>D31+K31+N31</f>
        <v>0</v>
      </c>
      <c r="D31" s="392"/>
      <c r="E31" s="285">
        <v>72273.6</v>
      </c>
      <c r="F31" s="392">
        <f t="shared" si="5"/>
        <v>72273.6</v>
      </c>
      <c r="G31" s="392"/>
      <c r="H31" s="392"/>
      <c r="I31" s="392"/>
      <c r="J31" s="393"/>
      <c r="K31" s="394"/>
      <c r="L31" s="443"/>
      <c r="M31" s="396">
        <f t="shared" si="3"/>
        <v>0</v>
      </c>
      <c r="N31" s="397"/>
      <c r="O31" s="451"/>
      <c r="P31" s="399">
        <f t="shared" si="2"/>
        <v>0</v>
      </c>
    </row>
    <row r="32" spans="1:16" ht="12.75">
      <c r="A32" s="342"/>
      <c r="B32" s="324" t="s">
        <v>40</v>
      </c>
      <c r="C32" s="323">
        <f aca="true" t="shared" si="9" ref="C32:C48">D32+K32+N32</f>
        <v>0</v>
      </c>
      <c r="D32" s="323"/>
      <c r="E32" s="328"/>
      <c r="F32" s="323">
        <f t="shared" si="5"/>
        <v>0</v>
      </c>
      <c r="G32" s="323"/>
      <c r="H32" s="323"/>
      <c r="I32" s="323"/>
      <c r="J32" s="347"/>
      <c r="K32" s="363"/>
      <c r="L32" s="364"/>
      <c r="M32" s="371">
        <f t="shared" si="3"/>
        <v>0</v>
      </c>
      <c r="N32" s="350"/>
      <c r="O32" s="325"/>
      <c r="P32" s="375">
        <f t="shared" si="2"/>
        <v>0</v>
      </c>
    </row>
    <row r="33" spans="1:16" ht="12.75">
      <c r="A33" s="342"/>
      <c r="B33" s="324" t="s">
        <v>200</v>
      </c>
      <c r="C33" s="323"/>
      <c r="D33" s="323"/>
      <c r="E33" s="275"/>
      <c r="F33" s="323">
        <f t="shared" si="5"/>
        <v>0</v>
      </c>
      <c r="G33" s="323"/>
      <c r="H33" s="323"/>
      <c r="I33" s="323"/>
      <c r="J33" s="347"/>
      <c r="K33" s="363"/>
      <c r="L33" s="364"/>
      <c r="M33" s="371">
        <f t="shared" si="3"/>
        <v>0</v>
      </c>
      <c r="N33" s="350"/>
      <c r="O33" s="326"/>
      <c r="P33" s="375">
        <f t="shared" si="2"/>
        <v>0</v>
      </c>
    </row>
    <row r="34" spans="1:16" ht="12.75">
      <c r="A34" s="342"/>
      <c r="B34" s="324" t="s">
        <v>23</v>
      </c>
      <c r="C34" s="323">
        <f t="shared" si="9"/>
        <v>0</v>
      </c>
      <c r="D34" s="323"/>
      <c r="E34" s="274">
        <v>99816.97</v>
      </c>
      <c r="F34" s="323">
        <f t="shared" si="5"/>
        <v>99816.97</v>
      </c>
      <c r="G34" s="323"/>
      <c r="H34" s="323"/>
      <c r="I34" s="323"/>
      <c r="J34" s="347"/>
      <c r="K34" s="363"/>
      <c r="L34" s="364"/>
      <c r="M34" s="371">
        <f t="shared" si="3"/>
        <v>0</v>
      </c>
      <c r="N34" s="350"/>
      <c r="O34" s="326"/>
      <c r="P34" s="375">
        <f t="shared" si="2"/>
        <v>0</v>
      </c>
    </row>
    <row r="35" spans="1:16" ht="12.75">
      <c r="A35" s="342"/>
      <c r="B35" s="324" t="s">
        <v>24</v>
      </c>
      <c r="C35" s="323">
        <f t="shared" si="9"/>
        <v>0</v>
      </c>
      <c r="D35" s="323"/>
      <c r="E35" s="274">
        <v>59625.7</v>
      </c>
      <c r="F35" s="323">
        <f t="shared" si="5"/>
        <v>59625.7</v>
      </c>
      <c r="G35" s="323"/>
      <c r="H35" s="323"/>
      <c r="I35" s="323"/>
      <c r="J35" s="347"/>
      <c r="K35" s="363"/>
      <c r="L35" s="364"/>
      <c r="M35" s="371">
        <f t="shared" si="3"/>
        <v>0</v>
      </c>
      <c r="N35" s="350"/>
      <c r="O35" s="325"/>
      <c r="P35" s="375">
        <f t="shared" si="2"/>
        <v>0</v>
      </c>
    </row>
    <row r="36" spans="1:16" ht="12.75">
      <c r="A36" s="342"/>
      <c r="B36" s="324" t="s">
        <v>38</v>
      </c>
      <c r="C36" s="323">
        <f t="shared" si="9"/>
        <v>0</v>
      </c>
      <c r="D36" s="323"/>
      <c r="E36" s="274">
        <v>3600</v>
      </c>
      <c r="F36" s="323">
        <f t="shared" si="5"/>
        <v>3600</v>
      </c>
      <c r="G36" s="323"/>
      <c r="H36" s="323"/>
      <c r="I36" s="323"/>
      <c r="J36" s="347"/>
      <c r="K36" s="363"/>
      <c r="L36" s="364"/>
      <c r="M36" s="371">
        <f t="shared" si="3"/>
        <v>0</v>
      </c>
      <c r="N36" s="350"/>
      <c r="O36" s="325"/>
      <c r="P36" s="375">
        <f t="shared" si="2"/>
        <v>0</v>
      </c>
    </row>
    <row r="37" spans="1:16" ht="12.75">
      <c r="A37" s="342"/>
      <c r="B37" s="324" t="s">
        <v>205</v>
      </c>
      <c r="C37" s="323"/>
      <c r="D37" s="323"/>
      <c r="E37" s="283">
        <v>1266037.32</v>
      </c>
      <c r="F37" s="323"/>
      <c r="G37" s="323"/>
      <c r="H37" s="323"/>
      <c r="I37" s="323"/>
      <c r="J37" s="347"/>
      <c r="K37" s="363"/>
      <c r="L37" s="364"/>
      <c r="M37" s="371"/>
      <c r="N37" s="350"/>
      <c r="O37" s="325"/>
      <c r="P37" s="375"/>
    </row>
    <row r="38" spans="1:16" ht="12.75">
      <c r="A38" s="342"/>
      <c r="B38" s="324" t="s">
        <v>206</v>
      </c>
      <c r="C38" s="323"/>
      <c r="D38" s="323"/>
      <c r="E38" s="283">
        <v>288613.8</v>
      </c>
      <c r="F38" s="323"/>
      <c r="G38" s="323"/>
      <c r="H38" s="323"/>
      <c r="I38" s="323"/>
      <c r="J38" s="347"/>
      <c r="K38" s="363"/>
      <c r="L38" s="364"/>
      <c r="M38" s="371"/>
      <c r="N38" s="350"/>
      <c r="O38" s="325"/>
      <c r="P38" s="375"/>
    </row>
    <row r="39" spans="1:16" ht="12.75">
      <c r="A39" s="342"/>
      <c r="B39" s="324" t="s">
        <v>207</v>
      </c>
      <c r="C39" s="323"/>
      <c r="D39" s="323"/>
      <c r="E39" s="283">
        <v>48000</v>
      </c>
      <c r="F39" s="323"/>
      <c r="G39" s="323"/>
      <c r="H39" s="323"/>
      <c r="I39" s="323"/>
      <c r="J39" s="347"/>
      <c r="K39" s="363"/>
      <c r="L39" s="364"/>
      <c r="M39" s="371"/>
      <c r="N39" s="350"/>
      <c r="O39" s="325"/>
      <c r="P39" s="375"/>
    </row>
    <row r="40" spans="1:16" ht="12.75">
      <c r="A40" s="342"/>
      <c r="B40" s="324" t="s">
        <v>208</v>
      </c>
      <c r="C40" s="323">
        <f t="shared" si="9"/>
        <v>0</v>
      </c>
      <c r="D40" s="323"/>
      <c r="E40" s="283">
        <v>75000</v>
      </c>
      <c r="F40" s="323">
        <f t="shared" si="5"/>
        <v>75000</v>
      </c>
      <c r="G40" s="323"/>
      <c r="H40" s="323"/>
      <c r="I40" s="323"/>
      <c r="J40" s="347"/>
      <c r="K40" s="363"/>
      <c r="L40" s="364"/>
      <c r="M40" s="371">
        <f t="shared" si="3"/>
        <v>0</v>
      </c>
      <c r="N40" s="350"/>
      <c r="O40" s="325"/>
      <c r="P40" s="375">
        <f t="shared" si="2"/>
        <v>0</v>
      </c>
    </row>
    <row r="41" spans="1:16" ht="12.75">
      <c r="A41" s="342"/>
      <c r="B41" s="324" t="s">
        <v>20</v>
      </c>
      <c r="C41" s="323">
        <f t="shared" si="9"/>
        <v>0</v>
      </c>
      <c r="D41" s="323"/>
      <c r="E41" s="283">
        <v>3600</v>
      </c>
      <c r="F41" s="323">
        <f t="shared" si="5"/>
        <v>3600</v>
      </c>
      <c r="G41" s="323"/>
      <c r="H41" s="323"/>
      <c r="I41" s="323"/>
      <c r="J41" s="347"/>
      <c r="K41" s="363"/>
      <c r="L41" s="364"/>
      <c r="M41" s="371">
        <f t="shared" si="3"/>
        <v>0</v>
      </c>
      <c r="N41" s="350"/>
      <c r="O41" s="325"/>
      <c r="P41" s="375">
        <f t="shared" si="2"/>
        <v>0</v>
      </c>
    </row>
    <row r="42" spans="1:16" ht="12.75">
      <c r="A42" s="342"/>
      <c r="B42" s="329" t="s">
        <v>139</v>
      </c>
      <c r="C42" s="323">
        <f t="shared" si="9"/>
        <v>0</v>
      </c>
      <c r="D42" s="323"/>
      <c r="E42" s="275">
        <v>6000</v>
      </c>
      <c r="F42" s="323">
        <f t="shared" si="5"/>
        <v>6000</v>
      </c>
      <c r="G42" s="323"/>
      <c r="H42" s="323"/>
      <c r="I42" s="323"/>
      <c r="J42" s="347"/>
      <c r="K42" s="363"/>
      <c r="L42" s="364"/>
      <c r="M42" s="371">
        <f t="shared" si="3"/>
        <v>0</v>
      </c>
      <c r="N42" s="350"/>
      <c r="O42" s="325"/>
      <c r="P42" s="375">
        <f t="shared" si="2"/>
        <v>0</v>
      </c>
    </row>
    <row r="43" spans="1:16" ht="12.75">
      <c r="A43" s="342"/>
      <c r="B43" s="324" t="s">
        <v>26</v>
      </c>
      <c r="C43" s="323">
        <f t="shared" si="9"/>
        <v>0</v>
      </c>
      <c r="D43" s="323"/>
      <c r="E43" s="283"/>
      <c r="F43" s="323">
        <f t="shared" si="5"/>
        <v>0</v>
      </c>
      <c r="G43" s="323"/>
      <c r="H43" s="323"/>
      <c r="I43" s="323"/>
      <c r="J43" s="347"/>
      <c r="K43" s="363"/>
      <c r="L43" s="364"/>
      <c r="M43" s="371">
        <f t="shared" si="3"/>
        <v>0</v>
      </c>
      <c r="N43" s="350"/>
      <c r="O43" s="325"/>
      <c r="P43" s="375">
        <f t="shared" si="2"/>
        <v>0</v>
      </c>
    </row>
    <row r="44" spans="1:16" ht="12.75">
      <c r="A44" s="342"/>
      <c r="B44" s="327" t="s">
        <v>74</v>
      </c>
      <c r="C44" s="323">
        <f t="shared" si="9"/>
        <v>0</v>
      </c>
      <c r="D44" s="323"/>
      <c r="E44" s="274"/>
      <c r="F44" s="323">
        <f t="shared" si="5"/>
        <v>0</v>
      </c>
      <c r="G44" s="323"/>
      <c r="H44" s="323"/>
      <c r="I44" s="323"/>
      <c r="J44" s="347"/>
      <c r="K44" s="363"/>
      <c r="L44" s="364"/>
      <c r="M44" s="371">
        <f t="shared" si="3"/>
        <v>0</v>
      </c>
      <c r="N44" s="350"/>
      <c r="O44" s="325"/>
      <c r="P44" s="375">
        <f t="shared" si="2"/>
        <v>0</v>
      </c>
    </row>
    <row r="45" spans="1:16" ht="12.75">
      <c r="A45" s="342"/>
      <c r="B45" s="324" t="s">
        <v>37</v>
      </c>
      <c r="C45" s="323">
        <f t="shared" si="9"/>
        <v>0</v>
      </c>
      <c r="D45" s="323"/>
      <c r="E45" s="323"/>
      <c r="F45" s="323">
        <f t="shared" si="5"/>
        <v>0</v>
      </c>
      <c r="G45" s="323"/>
      <c r="H45" s="323"/>
      <c r="I45" s="323"/>
      <c r="J45" s="347"/>
      <c r="K45" s="363"/>
      <c r="L45" s="364"/>
      <c r="M45" s="371">
        <f t="shared" si="3"/>
        <v>0</v>
      </c>
      <c r="N45" s="350"/>
      <c r="O45" s="325"/>
      <c r="P45" s="375">
        <f t="shared" si="2"/>
        <v>0</v>
      </c>
    </row>
    <row r="46" spans="1:16" ht="12.75">
      <c r="A46" s="342"/>
      <c r="B46" s="324" t="s">
        <v>47</v>
      </c>
      <c r="C46" s="323">
        <f t="shared" si="9"/>
        <v>0</v>
      </c>
      <c r="D46" s="323"/>
      <c r="E46" s="323"/>
      <c r="F46" s="323">
        <f t="shared" si="5"/>
        <v>0</v>
      </c>
      <c r="G46" s="323"/>
      <c r="H46" s="323"/>
      <c r="I46" s="323"/>
      <c r="J46" s="347"/>
      <c r="K46" s="363"/>
      <c r="L46" s="364"/>
      <c r="M46" s="371">
        <f t="shared" si="3"/>
        <v>0</v>
      </c>
      <c r="N46" s="350"/>
      <c r="O46" s="325"/>
      <c r="P46" s="375">
        <f t="shared" si="2"/>
        <v>0</v>
      </c>
    </row>
    <row r="47" spans="1:16" ht="12.75">
      <c r="A47" s="342"/>
      <c r="B47" s="324" t="s">
        <v>140</v>
      </c>
      <c r="C47" s="323">
        <f t="shared" si="9"/>
        <v>0</v>
      </c>
      <c r="D47" s="323"/>
      <c r="E47" s="323"/>
      <c r="F47" s="323">
        <f t="shared" si="5"/>
        <v>0</v>
      </c>
      <c r="G47" s="323"/>
      <c r="H47" s="323"/>
      <c r="I47" s="323"/>
      <c r="J47" s="347"/>
      <c r="K47" s="363"/>
      <c r="L47" s="364"/>
      <c r="M47" s="371">
        <f t="shared" si="3"/>
        <v>0</v>
      </c>
      <c r="N47" s="350"/>
      <c r="O47" s="326"/>
      <c r="P47" s="375">
        <f t="shared" si="2"/>
        <v>0</v>
      </c>
    </row>
    <row r="48" spans="1:16" ht="12" customHeight="1">
      <c r="A48" s="342"/>
      <c r="B48" s="324" t="s">
        <v>141</v>
      </c>
      <c r="C48" s="323">
        <f t="shared" si="9"/>
        <v>0</v>
      </c>
      <c r="D48" s="323"/>
      <c r="E48" s="323"/>
      <c r="F48" s="323">
        <f t="shared" si="5"/>
        <v>0</v>
      </c>
      <c r="G48" s="323"/>
      <c r="H48" s="323"/>
      <c r="I48" s="323"/>
      <c r="J48" s="347"/>
      <c r="K48" s="363"/>
      <c r="L48" s="364"/>
      <c r="M48" s="371">
        <f t="shared" si="3"/>
        <v>0</v>
      </c>
      <c r="N48" s="350"/>
      <c r="O48" s="376">
        <v>2500</v>
      </c>
      <c r="P48" s="375">
        <f t="shared" si="2"/>
        <v>2500</v>
      </c>
    </row>
    <row r="49" spans="1:16" ht="12.75">
      <c r="A49" s="342"/>
      <c r="B49" s="324" t="s">
        <v>46</v>
      </c>
      <c r="C49" s="323"/>
      <c r="D49" s="323"/>
      <c r="E49" s="330"/>
      <c r="F49" s="323">
        <f t="shared" si="5"/>
        <v>0</v>
      </c>
      <c r="G49" s="323"/>
      <c r="H49" s="323"/>
      <c r="I49" s="323"/>
      <c r="J49" s="347"/>
      <c r="K49" s="363"/>
      <c r="L49" s="364"/>
      <c r="M49" s="371">
        <f t="shared" si="3"/>
        <v>0</v>
      </c>
      <c r="N49" s="350"/>
      <c r="O49" s="325"/>
      <c r="P49" s="375">
        <f t="shared" si="2"/>
        <v>0</v>
      </c>
    </row>
    <row r="50" spans="1:16" ht="12.75">
      <c r="A50" s="342"/>
      <c r="B50" s="331" t="s">
        <v>68</v>
      </c>
      <c r="C50" s="323"/>
      <c r="D50" s="323"/>
      <c r="E50" s="275"/>
      <c r="F50" s="323">
        <f t="shared" si="5"/>
        <v>0</v>
      </c>
      <c r="G50" s="323"/>
      <c r="H50" s="323"/>
      <c r="I50" s="323"/>
      <c r="J50" s="347"/>
      <c r="K50" s="363"/>
      <c r="L50" s="364"/>
      <c r="M50" s="371">
        <f t="shared" si="3"/>
        <v>0</v>
      </c>
      <c r="N50" s="350"/>
      <c r="O50" s="376"/>
      <c r="P50" s="375">
        <f t="shared" si="2"/>
        <v>0</v>
      </c>
    </row>
    <row r="51" spans="1:16" ht="12.75">
      <c r="A51" s="342"/>
      <c r="B51" s="327" t="s">
        <v>78</v>
      </c>
      <c r="C51" s="323"/>
      <c r="D51" s="323"/>
      <c r="E51" s="283"/>
      <c r="F51" s="323">
        <f t="shared" si="5"/>
        <v>0</v>
      </c>
      <c r="G51" s="323"/>
      <c r="H51" s="323"/>
      <c r="I51" s="323"/>
      <c r="J51" s="347"/>
      <c r="K51" s="363"/>
      <c r="L51" s="364"/>
      <c r="M51" s="371">
        <f t="shared" si="3"/>
        <v>0</v>
      </c>
      <c r="N51" s="350"/>
      <c r="O51" s="325"/>
      <c r="P51" s="375">
        <f t="shared" si="2"/>
        <v>0</v>
      </c>
    </row>
    <row r="52" spans="1:16" ht="12.75">
      <c r="A52" s="344"/>
      <c r="B52" s="332" t="s">
        <v>57</v>
      </c>
      <c r="C52" s="323"/>
      <c r="D52" s="323"/>
      <c r="E52" s="283"/>
      <c r="F52" s="323">
        <f t="shared" si="5"/>
        <v>0</v>
      </c>
      <c r="G52" s="323"/>
      <c r="H52" s="323"/>
      <c r="I52" s="323"/>
      <c r="J52" s="347"/>
      <c r="K52" s="363"/>
      <c r="L52" s="364"/>
      <c r="M52" s="371">
        <f t="shared" si="3"/>
        <v>0</v>
      </c>
      <c r="N52" s="350"/>
      <c r="O52" s="325"/>
      <c r="P52" s="375">
        <f t="shared" si="2"/>
        <v>0</v>
      </c>
    </row>
    <row r="53" spans="1:16" ht="12.75">
      <c r="A53" s="344"/>
      <c r="B53" s="333" t="s">
        <v>58</v>
      </c>
      <c r="C53" s="323"/>
      <c r="D53" s="323"/>
      <c r="E53" s="283"/>
      <c r="F53" s="323">
        <f t="shared" si="5"/>
        <v>0</v>
      </c>
      <c r="G53" s="323"/>
      <c r="H53" s="323"/>
      <c r="I53" s="323"/>
      <c r="J53" s="347"/>
      <c r="K53" s="363"/>
      <c r="L53" s="364"/>
      <c r="M53" s="371">
        <f t="shared" si="3"/>
        <v>0</v>
      </c>
      <c r="N53" s="350"/>
      <c r="O53" s="325"/>
      <c r="P53" s="375">
        <f t="shared" si="2"/>
        <v>0</v>
      </c>
    </row>
    <row r="54" spans="1:16" ht="12.75" customHeight="1">
      <c r="A54" s="344"/>
      <c r="B54" s="332" t="s">
        <v>55</v>
      </c>
      <c r="C54" s="323"/>
      <c r="D54" s="323"/>
      <c r="E54" s="275">
        <f>15750+7000+9600+2050</f>
        <v>34400</v>
      </c>
      <c r="F54" s="323">
        <f t="shared" si="5"/>
        <v>34400</v>
      </c>
      <c r="G54" s="323"/>
      <c r="H54" s="323"/>
      <c r="I54" s="323"/>
      <c r="J54" s="347"/>
      <c r="K54" s="363"/>
      <c r="L54" s="364"/>
      <c r="M54" s="371">
        <f t="shared" si="3"/>
        <v>0</v>
      </c>
      <c r="N54" s="350"/>
      <c r="O54" s="325">
        <v>10000</v>
      </c>
      <c r="P54" s="375">
        <f t="shared" si="2"/>
        <v>10000</v>
      </c>
    </row>
    <row r="55" spans="1:16" ht="12.75">
      <c r="A55" s="344"/>
      <c r="B55" s="332" t="s">
        <v>142</v>
      </c>
      <c r="C55" s="323"/>
      <c r="D55" s="323"/>
      <c r="E55" s="334"/>
      <c r="F55" s="323">
        <f t="shared" si="5"/>
        <v>0</v>
      </c>
      <c r="G55" s="323"/>
      <c r="H55" s="323"/>
      <c r="I55" s="323"/>
      <c r="J55" s="347"/>
      <c r="K55" s="363"/>
      <c r="L55" s="365"/>
      <c r="M55" s="371">
        <f t="shared" si="3"/>
        <v>0</v>
      </c>
      <c r="N55" s="350"/>
      <c r="O55" s="325"/>
      <c r="P55" s="375">
        <f t="shared" si="2"/>
        <v>0</v>
      </c>
    </row>
    <row r="56" spans="1:16" ht="12.75">
      <c r="A56" s="344"/>
      <c r="B56" s="332" t="s">
        <v>190</v>
      </c>
      <c r="C56" s="323"/>
      <c r="D56" s="323"/>
      <c r="E56" s="334"/>
      <c r="F56" s="323"/>
      <c r="G56" s="323"/>
      <c r="H56" s="323"/>
      <c r="I56" s="323"/>
      <c r="J56" s="347"/>
      <c r="K56" s="363"/>
      <c r="L56" s="365"/>
      <c r="M56" s="371">
        <f t="shared" si="3"/>
        <v>0</v>
      </c>
      <c r="N56" s="350"/>
      <c r="O56" s="325">
        <v>2500</v>
      </c>
      <c r="P56" s="375">
        <f t="shared" si="2"/>
        <v>2500</v>
      </c>
    </row>
    <row r="57" spans="1:16" ht="18" customHeight="1">
      <c r="A57" s="344"/>
      <c r="B57" s="332" t="s">
        <v>143</v>
      </c>
      <c r="C57" s="323"/>
      <c r="D57" s="323"/>
      <c r="E57" s="334"/>
      <c r="F57" s="323">
        <f t="shared" si="5"/>
        <v>0</v>
      </c>
      <c r="G57" s="323"/>
      <c r="H57" s="323"/>
      <c r="I57" s="323"/>
      <c r="J57" s="347"/>
      <c r="K57" s="363"/>
      <c r="L57" s="365"/>
      <c r="M57" s="371">
        <f t="shared" si="3"/>
        <v>0</v>
      </c>
      <c r="N57" s="350"/>
      <c r="O57" s="325"/>
      <c r="P57" s="375">
        <f t="shared" si="2"/>
        <v>0</v>
      </c>
    </row>
    <row r="58" spans="1:16" ht="12.75" customHeight="1" thickBot="1">
      <c r="A58" s="452"/>
      <c r="B58" s="453" t="s">
        <v>189</v>
      </c>
      <c r="C58" s="413"/>
      <c r="D58" s="413"/>
      <c r="E58" s="413"/>
      <c r="F58" s="413">
        <f t="shared" si="5"/>
        <v>0</v>
      </c>
      <c r="G58" s="413"/>
      <c r="H58" s="413"/>
      <c r="I58" s="413"/>
      <c r="J58" s="414"/>
      <c r="K58" s="415"/>
      <c r="L58" s="454"/>
      <c r="M58" s="417">
        <f t="shared" si="3"/>
        <v>0</v>
      </c>
      <c r="N58" s="418"/>
      <c r="O58" s="448"/>
      <c r="P58" s="420">
        <f t="shared" si="2"/>
        <v>0</v>
      </c>
    </row>
    <row r="59" spans="1:16" ht="16.5" thickBot="1">
      <c r="A59" s="400">
        <v>226</v>
      </c>
      <c r="B59" s="424" t="s">
        <v>6</v>
      </c>
      <c r="C59" s="403">
        <f>SUM(C60:C94)</f>
        <v>0</v>
      </c>
      <c r="D59" s="403">
        <f aca="true" t="shared" si="10" ref="D59:O59">SUM(D60:D94)</f>
        <v>0</v>
      </c>
      <c r="E59" s="403">
        <f>SUM(E60:E94)</f>
        <v>4025212.98</v>
      </c>
      <c r="F59" s="403">
        <f t="shared" si="5"/>
        <v>4025212.98</v>
      </c>
      <c r="G59" s="403">
        <f t="shared" si="10"/>
        <v>0</v>
      </c>
      <c r="H59" s="403">
        <f t="shared" si="10"/>
        <v>0</v>
      </c>
      <c r="I59" s="403">
        <f t="shared" si="10"/>
        <v>0</v>
      </c>
      <c r="J59" s="404">
        <f t="shared" si="10"/>
        <v>0</v>
      </c>
      <c r="K59" s="405">
        <f t="shared" si="10"/>
        <v>0</v>
      </c>
      <c r="L59" s="426">
        <f t="shared" si="10"/>
        <v>5673276</v>
      </c>
      <c r="M59" s="407">
        <f t="shared" si="3"/>
        <v>5673276</v>
      </c>
      <c r="N59" s="408">
        <f t="shared" si="10"/>
        <v>0</v>
      </c>
      <c r="O59" s="427">
        <f t="shared" si="10"/>
        <v>0</v>
      </c>
      <c r="P59" s="410">
        <f t="shared" si="2"/>
        <v>0</v>
      </c>
    </row>
    <row r="60" spans="1:16" ht="12.75" customHeight="1">
      <c r="A60" s="421"/>
      <c r="B60" s="475" t="s">
        <v>197</v>
      </c>
      <c r="C60" s="392"/>
      <c r="D60" s="392"/>
      <c r="E60" s="285">
        <v>37064.04</v>
      </c>
      <c r="F60" s="392">
        <f t="shared" si="5"/>
        <v>37064.04</v>
      </c>
      <c r="G60" s="392"/>
      <c r="H60" s="392"/>
      <c r="I60" s="392"/>
      <c r="J60" s="393"/>
      <c r="K60" s="394"/>
      <c r="L60" s="443"/>
      <c r="M60" s="396">
        <f t="shared" si="3"/>
        <v>0</v>
      </c>
      <c r="N60" s="397"/>
      <c r="O60" s="451"/>
      <c r="P60" s="399">
        <f t="shared" si="2"/>
        <v>0</v>
      </c>
    </row>
    <row r="61" spans="1:16" ht="12.75" customHeight="1">
      <c r="A61" s="342"/>
      <c r="B61" s="329" t="s">
        <v>16</v>
      </c>
      <c r="C61" s="323"/>
      <c r="D61" s="323"/>
      <c r="E61" s="274">
        <v>259000</v>
      </c>
      <c r="F61" s="323">
        <f t="shared" si="5"/>
        <v>259000</v>
      </c>
      <c r="G61" s="323"/>
      <c r="H61" s="323"/>
      <c r="I61" s="323"/>
      <c r="J61" s="347"/>
      <c r="K61" s="363"/>
      <c r="L61" s="364"/>
      <c r="M61" s="371">
        <f t="shared" si="3"/>
        <v>0</v>
      </c>
      <c r="N61" s="350"/>
      <c r="O61" s="325"/>
      <c r="P61" s="375">
        <f t="shared" si="2"/>
        <v>0</v>
      </c>
    </row>
    <row r="62" spans="1:16" ht="12.75" customHeight="1">
      <c r="A62" s="342"/>
      <c r="B62" s="329" t="s">
        <v>196</v>
      </c>
      <c r="C62" s="323"/>
      <c r="D62" s="323"/>
      <c r="E62" s="283">
        <v>3360</v>
      </c>
      <c r="F62" s="323">
        <f t="shared" si="5"/>
        <v>3360</v>
      </c>
      <c r="G62" s="323"/>
      <c r="H62" s="323"/>
      <c r="I62" s="323"/>
      <c r="J62" s="347"/>
      <c r="K62" s="363"/>
      <c r="L62" s="364"/>
      <c r="M62" s="371">
        <f t="shared" si="3"/>
        <v>0</v>
      </c>
      <c r="N62" s="350"/>
      <c r="O62" s="325"/>
      <c r="P62" s="375">
        <f t="shared" si="2"/>
        <v>0</v>
      </c>
    </row>
    <row r="63" spans="1:16" ht="12.75" customHeight="1">
      <c r="A63" s="342"/>
      <c r="B63" s="329" t="s">
        <v>145</v>
      </c>
      <c r="C63" s="323"/>
      <c r="D63" s="323"/>
      <c r="E63" s="274">
        <v>7700</v>
      </c>
      <c r="F63" s="323">
        <f t="shared" si="5"/>
        <v>7700</v>
      </c>
      <c r="G63" s="323"/>
      <c r="H63" s="323"/>
      <c r="I63" s="323"/>
      <c r="J63" s="347"/>
      <c r="K63" s="363"/>
      <c r="L63" s="364"/>
      <c r="M63" s="371">
        <f t="shared" si="3"/>
        <v>0</v>
      </c>
      <c r="N63" s="350"/>
      <c r="O63" s="325"/>
      <c r="P63" s="375">
        <f t="shared" si="2"/>
        <v>0</v>
      </c>
    </row>
    <row r="64" spans="1:16" ht="12.75" customHeight="1">
      <c r="A64" s="342"/>
      <c r="B64" s="329" t="s">
        <v>36</v>
      </c>
      <c r="C64" s="323"/>
      <c r="D64" s="323"/>
      <c r="E64" s="330"/>
      <c r="F64" s="323">
        <f t="shared" si="5"/>
        <v>0</v>
      </c>
      <c r="G64" s="323"/>
      <c r="H64" s="323"/>
      <c r="I64" s="323"/>
      <c r="J64" s="347"/>
      <c r="K64" s="363"/>
      <c r="L64" s="364"/>
      <c r="M64" s="371">
        <f t="shared" si="3"/>
        <v>0</v>
      </c>
      <c r="N64" s="350"/>
      <c r="O64" s="325"/>
      <c r="P64" s="375">
        <f t="shared" si="2"/>
        <v>0</v>
      </c>
    </row>
    <row r="65" spans="1:16" ht="19.5" customHeight="1">
      <c r="A65" s="342"/>
      <c r="B65" s="329" t="s">
        <v>146</v>
      </c>
      <c r="C65" s="323"/>
      <c r="D65" s="323"/>
      <c r="E65" s="335"/>
      <c r="F65" s="323">
        <f t="shared" si="5"/>
        <v>0</v>
      </c>
      <c r="G65" s="323"/>
      <c r="H65" s="323"/>
      <c r="I65" s="323"/>
      <c r="J65" s="347"/>
      <c r="K65" s="363"/>
      <c r="L65" s="364"/>
      <c r="M65" s="371">
        <f t="shared" si="3"/>
        <v>0</v>
      </c>
      <c r="N65" s="350"/>
      <c r="O65" s="325"/>
      <c r="P65" s="375">
        <f t="shared" si="2"/>
        <v>0</v>
      </c>
    </row>
    <row r="66" spans="1:16" ht="24.75" customHeight="1">
      <c r="A66" s="342"/>
      <c r="B66" s="336" t="s">
        <v>33</v>
      </c>
      <c r="C66" s="323"/>
      <c r="D66" s="323"/>
      <c r="E66" s="283">
        <f>1000*1.1</f>
        <v>1100</v>
      </c>
      <c r="F66" s="323">
        <f t="shared" si="5"/>
        <v>1100</v>
      </c>
      <c r="G66" s="323"/>
      <c r="H66" s="323"/>
      <c r="I66" s="323"/>
      <c r="J66" s="347"/>
      <c r="K66" s="363"/>
      <c r="L66" s="364"/>
      <c r="M66" s="371">
        <f t="shared" si="3"/>
        <v>0</v>
      </c>
      <c r="N66" s="350"/>
      <c r="O66" s="325"/>
      <c r="P66" s="375">
        <f t="shared" si="2"/>
        <v>0</v>
      </c>
    </row>
    <row r="67" spans="1:16" ht="12.75" customHeight="1">
      <c r="A67" s="342"/>
      <c r="B67" s="324" t="s">
        <v>209</v>
      </c>
      <c r="C67" s="323"/>
      <c r="D67" s="323"/>
      <c r="E67" s="283">
        <v>5000</v>
      </c>
      <c r="F67" s="323">
        <f t="shared" si="5"/>
        <v>5000</v>
      </c>
      <c r="G67" s="323"/>
      <c r="H67" s="323"/>
      <c r="I67" s="323"/>
      <c r="J67" s="347"/>
      <c r="K67" s="363"/>
      <c r="L67" s="364"/>
      <c r="M67" s="371">
        <f t="shared" si="3"/>
        <v>0</v>
      </c>
      <c r="N67" s="350"/>
      <c r="O67" s="325"/>
      <c r="P67" s="375">
        <f t="shared" si="2"/>
        <v>0</v>
      </c>
    </row>
    <row r="68" spans="1:16" ht="12.75" customHeight="1">
      <c r="A68" s="342"/>
      <c r="B68" s="324" t="s">
        <v>34</v>
      </c>
      <c r="C68" s="323"/>
      <c r="D68" s="323"/>
      <c r="E68" s="323"/>
      <c r="F68" s="323">
        <f t="shared" si="5"/>
        <v>0</v>
      </c>
      <c r="G68" s="323"/>
      <c r="H68" s="323"/>
      <c r="I68" s="323"/>
      <c r="J68" s="347"/>
      <c r="K68" s="363"/>
      <c r="L68" s="364"/>
      <c r="M68" s="371">
        <f t="shared" si="3"/>
        <v>0</v>
      </c>
      <c r="N68" s="350"/>
      <c r="O68" s="325"/>
      <c r="P68" s="375">
        <f t="shared" si="2"/>
        <v>0</v>
      </c>
    </row>
    <row r="69" spans="1:16" ht="12.75" customHeight="1">
      <c r="A69" s="342"/>
      <c r="B69" s="324" t="s">
        <v>43</v>
      </c>
      <c r="C69" s="323"/>
      <c r="D69" s="323"/>
      <c r="E69" s="323"/>
      <c r="F69" s="323">
        <f t="shared" si="5"/>
        <v>0</v>
      </c>
      <c r="G69" s="323"/>
      <c r="H69" s="323"/>
      <c r="I69" s="323"/>
      <c r="J69" s="347"/>
      <c r="K69" s="363"/>
      <c r="L69" s="364"/>
      <c r="M69" s="371">
        <f t="shared" si="3"/>
        <v>0</v>
      </c>
      <c r="N69" s="350"/>
      <c r="O69" s="325"/>
      <c r="P69" s="375">
        <f t="shared" si="2"/>
        <v>0</v>
      </c>
    </row>
    <row r="70" spans="1:16" ht="12.75" customHeight="1">
      <c r="A70" s="342"/>
      <c r="B70" s="324" t="s">
        <v>42</v>
      </c>
      <c r="C70" s="323"/>
      <c r="D70" s="323"/>
      <c r="E70" s="330"/>
      <c r="F70" s="323">
        <f t="shared" si="5"/>
        <v>0</v>
      </c>
      <c r="G70" s="323"/>
      <c r="H70" s="323"/>
      <c r="I70" s="323"/>
      <c r="J70" s="347"/>
      <c r="K70" s="363"/>
      <c r="L70" s="364"/>
      <c r="M70" s="371">
        <f t="shared" si="3"/>
        <v>0</v>
      </c>
      <c r="N70" s="350"/>
      <c r="O70" s="325"/>
      <c r="P70" s="375">
        <f t="shared" si="2"/>
        <v>0</v>
      </c>
    </row>
    <row r="71" spans="1:16" ht="12.75" customHeight="1">
      <c r="A71" s="344"/>
      <c r="B71" s="332" t="s">
        <v>150</v>
      </c>
      <c r="C71" s="323"/>
      <c r="D71" s="323"/>
      <c r="E71" s="274"/>
      <c r="F71" s="323">
        <f t="shared" si="5"/>
        <v>0</v>
      </c>
      <c r="G71" s="323"/>
      <c r="H71" s="323"/>
      <c r="I71" s="323"/>
      <c r="J71" s="347"/>
      <c r="K71" s="363"/>
      <c r="L71" s="364"/>
      <c r="M71" s="371">
        <f t="shared" si="3"/>
        <v>0</v>
      </c>
      <c r="N71" s="350"/>
      <c r="O71" s="325"/>
      <c r="P71" s="375">
        <f t="shared" si="2"/>
        <v>0</v>
      </c>
    </row>
    <row r="72" spans="1:16" ht="12" customHeight="1">
      <c r="A72" s="344"/>
      <c r="B72" s="332" t="s">
        <v>51</v>
      </c>
      <c r="C72" s="323"/>
      <c r="D72" s="323"/>
      <c r="E72" s="323"/>
      <c r="F72" s="323">
        <f t="shared" si="5"/>
        <v>0</v>
      </c>
      <c r="G72" s="323"/>
      <c r="H72" s="323"/>
      <c r="I72" s="323"/>
      <c r="J72" s="347"/>
      <c r="K72" s="363"/>
      <c r="L72" s="367"/>
      <c r="M72" s="371">
        <f t="shared" si="3"/>
        <v>0</v>
      </c>
      <c r="N72" s="350"/>
      <c r="O72" s="325"/>
      <c r="P72" s="375">
        <f t="shared" si="2"/>
        <v>0</v>
      </c>
    </row>
    <row r="73" spans="1:16" ht="12.75" customHeight="1">
      <c r="A73" s="344"/>
      <c r="B73" s="332" t="s">
        <v>44</v>
      </c>
      <c r="C73" s="323"/>
      <c r="D73" s="323"/>
      <c r="E73" s="323"/>
      <c r="F73" s="323">
        <f t="shared" si="5"/>
        <v>0</v>
      </c>
      <c r="G73" s="323"/>
      <c r="H73" s="323"/>
      <c r="I73" s="323"/>
      <c r="J73" s="347"/>
      <c r="K73" s="363"/>
      <c r="L73" s="364"/>
      <c r="M73" s="371">
        <f t="shared" si="3"/>
        <v>0</v>
      </c>
      <c r="N73" s="350"/>
      <c r="O73" s="325"/>
      <c r="P73" s="375">
        <f t="shared" si="2"/>
        <v>0</v>
      </c>
    </row>
    <row r="74" spans="1:16" ht="12.75" customHeight="1">
      <c r="A74" s="344"/>
      <c r="B74" s="332" t="s">
        <v>195</v>
      </c>
      <c r="C74" s="323"/>
      <c r="D74" s="323"/>
      <c r="E74" s="274">
        <v>3264880</v>
      </c>
      <c r="F74" s="323">
        <f t="shared" si="5"/>
        <v>3264880</v>
      </c>
      <c r="G74" s="323"/>
      <c r="H74" s="323"/>
      <c r="I74" s="323"/>
      <c r="J74" s="347"/>
      <c r="K74" s="363"/>
      <c r="L74" s="367">
        <v>5612576</v>
      </c>
      <c r="M74" s="371"/>
      <c r="N74" s="350"/>
      <c r="O74" s="325"/>
      <c r="P74" s="375">
        <f t="shared" si="2"/>
        <v>0</v>
      </c>
    </row>
    <row r="75" spans="1:16" ht="12.75" customHeight="1">
      <c r="A75" s="342"/>
      <c r="B75" s="324" t="s">
        <v>151</v>
      </c>
      <c r="C75" s="323"/>
      <c r="D75" s="323"/>
      <c r="E75" s="323"/>
      <c r="F75" s="323">
        <f t="shared" si="5"/>
        <v>0</v>
      </c>
      <c r="G75" s="323"/>
      <c r="H75" s="323"/>
      <c r="I75" s="323"/>
      <c r="J75" s="347"/>
      <c r="K75" s="363"/>
      <c r="L75" s="364"/>
      <c r="M75" s="371">
        <f t="shared" si="3"/>
        <v>0</v>
      </c>
      <c r="N75" s="350"/>
      <c r="O75" s="325"/>
      <c r="P75" s="375">
        <f aca="true" t="shared" si="11" ref="P75:P143">O75-N75</f>
        <v>0</v>
      </c>
    </row>
    <row r="76" spans="1:16" ht="12.75" customHeight="1">
      <c r="A76" s="342"/>
      <c r="B76" s="324" t="s">
        <v>59</v>
      </c>
      <c r="C76" s="323"/>
      <c r="D76" s="323"/>
      <c r="E76" s="323"/>
      <c r="F76" s="323">
        <f t="shared" si="5"/>
        <v>0</v>
      </c>
      <c r="G76" s="323"/>
      <c r="H76" s="323"/>
      <c r="I76" s="323"/>
      <c r="J76" s="347"/>
      <c r="K76" s="363"/>
      <c r="L76" s="364"/>
      <c r="M76" s="371">
        <f t="shared" si="3"/>
        <v>0</v>
      </c>
      <c r="N76" s="350"/>
      <c r="O76" s="325"/>
      <c r="P76" s="375">
        <f t="shared" si="11"/>
        <v>0</v>
      </c>
    </row>
    <row r="77" spans="1:16" ht="12.75" customHeight="1">
      <c r="A77" s="342"/>
      <c r="B77" s="329" t="s">
        <v>60</v>
      </c>
      <c r="C77" s="323"/>
      <c r="D77" s="323"/>
      <c r="E77" s="283">
        <f>203276.94+176000</f>
        <v>379276.94</v>
      </c>
      <c r="F77" s="323">
        <f t="shared" si="5"/>
        <v>379276.94</v>
      </c>
      <c r="G77" s="323"/>
      <c r="H77" s="323"/>
      <c r="I77" s="323"/>
      <c r="J77" s="347"/>
      <c r="K77" s="363"/>
      <c r="L77" s="364"/>
      <c r="M77" s="371">
        <f t="shared" si="3"/>
        <v>0</v>
      </c>
      <c r="N77" s="350"/>
      <c r="O77" s="325"/>
      <c r="P77" s="375">
        <f t="shared" si="11"/>
        <v>0</v>
      </c>
    </row>
    <row r="78" spans="1:16" ht="12.75" customHeight="1">
      <c r="A78" s="342"/>
      <c r="B78" s="329" t="s">
        <v>152</v>
      </c>
      <c r="C78" s="323"/>
      <c r="D78" s="323"/>
      <c r="E78" s="274">
        <v>5000</v>
      </c>
      <c r="F78" s="323">
        <f t="shared" si="5"/>
        <v>5000</v>
      </c>
      <c r="G78" s="323"/>
      <c r="H78" s="323"/>
      <c r="I78" s="323"/>
      <c r="J78" s="347"/>
      <c r="K78" s="363"/>
      <c r="L78" s="364"/>
      <c r="M78" s="371">
        <f t="shared" si="3"/>
        <v>0</v>
      </c>
      <c r="N78" s="350"/>
      <c r="O78" s="325"/>
      <c r="P78" s="375">
        <f t="shared" si="11"/>
        <v>0</v>
      </c>
    </row>
    <row r="79" spans="1:16" ht="12.75" customHeight="1">
      <c r="A79" s="342"/>
      <c r="B79" s="329" t="s">
        <v>61</v>
      </c>
      <c r="C79" s="323"/>
      <c r="D79" s="323"/>
      <c r="E79" s="274"/>
      <c r="F79" s="323">
        <f t="shared" si="5"/>
        <v>0</v>
      </c>
      <c r="G79" s="323"/>
      <c r="H79" s="323"/>
      <c r="I79" s="323"/>
      <c r="J79" s="347"/>
      <c r="K79" s="363"/>
      <c r="L79" s="364"/>
      <c r="M79" s="371">
        <f t="shared" si="3"/>
        <v>0</v>
      </c>
      <c r="N79" s="350"/>
      <c r="O79" s="325"/>
      <c r="P79" s="375">
        <f t="shared" si="11"/>
        <v>0</v>
      </c>
    </row>
    <row r="80" spans="1:16" ht="12.75">
      <c r="A80" s="342"/>
      <c r="B80" s="324" t="s">
        <v>69</v>
      </c>
      <c r="C80" s="323"/>
      <c r="D80" s="323"/>
      <c r="E80" s="323"/>
      <c r="F80" s="323">
        <f t="shared" si="5"/>
        <v>0</v>
      </c>
      <c r="G80" s="323"/>
      <c r="H80" s="323"/>
      <c r="I80" s="323"/>
      <c r="J80" s="347"/>
      <c r="K80" s="363"/>
      <c r="L80" s="364"/>
      <c r="M80" s="371">
        <f t="shared" si="3"/>
        <v>0</v>
      </c>
      <c r="N80" s="350"/>
      <c r="O80" s="325"/>
      <c r="P80" s="375">
        <f t="shared" si="11"/>
        <v>0</v>
      </c>
    </row>
    <row r="81" spans="1:16" ht="12.75">
      <c r="A81" s="342"/>
      <c r="B81" s="324" t="s">
        <v>153</v>
      </c>
      <c r="C81" s="323"/>
      <c r="D81" s="323"/>
      <c r="E81" s="323"/>
      <c r="F81" s="323">
        <f t="shared" si="5"/>
        <v>0</v>
      </c>
      <c r="G81" s="323"/>
      <c r="H81" s="323"/>
      <c r="I81" s="323"/>
      <c r="J81" s="347"/>
      <c r="K81" s="363"/>
      <c r="L81" s="364"/>
      <c r="M81" s="371">
        <f t="shared" si="3"/>
        <v>0</v>
      </c>
      <c r="N81" s="350"/>
      <c r="O81" s="325"/>
      <c r="P81" s="375">
        <f t="shared" si="11"/>
        <v>0</v>
      </c>
    </row>
    <row r="82" spans="1:16" ht="12.75">
      <c r="A82" s="342"/>
      <c r="B82" s="324" t="s">
        <v>154</v>
      </c>
      <c r="C82" s="323"/>
      <c r="D82" s="323"/>
      <c r="E82" s="323"/>
      <c r="F82" s="323">
        <f t="shared" si="5"/>
        <v>0</v>
      </c>
      <c r="G82" s="323"/>
      <c r="H82" s="323"/>
      <c r="I82" s="323"/>
      <c r="J82" s="347"/>
      <c r="K82" s="363"/>
      <c r="L82" s="368"/>
      <c r="M82" s="371">
        <f t="shared" si="3"/>
        <v>0</v>
      </c>
      <c r="N82" s="350"/>
      <c r="O82" s="325"/>
      <c r="P82" s="375">
        <f t="shared" si="11"/>
        <v>0</v>
      </c>
    </row>
    <row r="83" spans="1:16" ht="12.75">
      <c r="A83" s="342"/>
      <c r="B83" s="324" t="s">
        <v>71</v>
      </c>
      <c r="C83" s="323"/>
      <c r="D83" s="323"/>
      <c r="E83" s="323"/>
      <c r="F83" s="323">
        <f t="shared" si="5"/>
        <v>0</v>
      </c>
      <c r="G83" s="323"/>
      <c r="H83" s="323"/>
      <c r="I83" s="323"/>
      <c r="J83" s="347"/>
      <c r="K83" s="363"/>
      <c r="L83" s="367"/>
      <c r="M83" s="371">
        <f t="shared" si="3"/>
        <v>0</v>
      </c>
      <c r="N83" s="350"/>
      <c r="O83" s="325"/>
      <c r="P83" s="375">
        <f t="shared" si="11"/>
        <v>0</v>
      </c>
    </row>
    <row r="84" spans="1:16" ht="12.75" customHeight="1">
      <c r="A84" s="342"/>
      <c r="B84" s="329" t="s">
        <v>215</v>
      </c>
      <c r="C84" s="323"/>
      <c r="D84" s="323"/>
      <c r="E84" s="283"/>
      <c r="F84" s="323">
        <f t="shared" si="5"/>
        <v>0</v>
      </c>
      <c r="G84" s="323"/>
      <c r="H84" s="323"/>
      <c r="I84" s="323"/>
      <c r="J84" s="347"/>
      <c r="K84" s="363"/>
      <c r="L84" s="364">
        <v>20000</v>
      </c>
      <c r="M84" s="371">
        <f aca="true" t="shared" si="12" ref="M84:M151">L84-K84</f>
        <v>20000</v>
      </c>
      <c r="N84" s="350"/>
      <c r="O84" s="325"/>
      <c r="P84" s="375">
        <f t="shared" si="11"/>
        <v>0</v>
      </c>
    </row>
    <row r="85" spans="1:16" ht="12.75" customHeight="1">
      <c r="A85" s="342"/>
      <c r="B85" s="329" t="s">
        <v>96</v>
      </c>
      <c r="C85" s="323"/>
      <c r="D85" s="323"/>
      <c r="E85" s="323"/>
      <c r="F85" s="323">
        <f t="shared" si="5"/>
        <v>0</v>
      </c>
      <c r="G85" s="323"/>
      <c r="H85" s="323"/>
      <c r="I85" s="323"/>
      <c r="J85" s="347"/>
      <c r="K85" s="363"/>
      <c r="L85" s="367">
        <v>40700</v>
      </c>
      <c r="M85" s="371">
        <f t="shared" si="12"/>
        <v>40700</v>
      </c>
      <c r="N85" s="350"/>
      <c r="O85" s="325">
        <v>0</v>
      </c>
      <c r="P85" s="375">
        <f t="shared" si="11"/>
        <v>0</v>
      </c>
    </row>
    <row r="86" spans="1:16" ht="12.75" customHeight="1">
      <c r="A86" s="342"/>
      <c r="B86" s="327" t="s">
        <v>73</v>
      </c>
      <c r="C86" s="323"/>
      <c r="D86" s="323"/>
      <c r="E86" s="274"/>
      <c r="F86" s="323">
        <f t="shared" si="5"/>
        <v>0</v>
      </c>
      <c r="G86" s="323"/>
      <c r="H86" s="323"/>
      <c r="I86" s="323"/>
      <c r="J86" s="347"/>
      <c r="K86" s="363"/>
      <c r="L86" s="364"/>
      <c r="M86" s="371">
        <f t="shared" si="12"/>
        <v>0</v>
      </c>
      <c r="N86" s="350"/>
      <c r="O86" s="314"/>
      <c r="P86" s="375">
        <f t="shared" si="11"/>
        <v>0</v>
      </c>
    </row>
    <row r="87" spans="1:16" ht="12.75" customHeight="1">
      <c r="A87" s="342"/>
      <c r="B87" s="329" t="s">
        <v>79</v>
      </c>
      <c r="C87" s="323"/>
      <c r="D87" s="323"/>
      <c r="E87" s="283">
        <v>12832</v>
      </c>
      <c r="F87" s="323">
        <f t="shared" si="5"/>
        <v>12832</v>
      </c>
      <c r="G87" s="323"/>
      <c r="H87" s="323"/>
      <c r="I87" s="323"/>
      <c r="J87" s="347"/>
      <c r="K87" s="363"/>
      <c r="L87" s="364"/>
      <c r="M87" s="371">
        <f t="shared" si="12"/>
        <v>0</v>
      </c>
      <c r="N87" s="350"/>
      <c r="O87" s="325"/>
      <c r="P87" s="375">
        <f t="shared" si="11"/>
        <v>0</v>
      </c>
    </row>
    <row r="88" spans="1:16" ht="12.75" customHeight="1">
      <c r="A88" s="342"/>
      <c r="B88" s="329" t="s">
        <v>155</v>
      </c>
      <c r="C88" s="323"/>
      <c r="D88" s="323"/>
      <c r="E88" s="323"/>
      <c r="F88" s="323">
        <f t="shared" si="5"/>
        <v>0</v>
      </c>
      <c r="G88" s="323"/>
      <c r="H88" s="323"/>
      <c r="I88" s="323"/>
      <c r="J88" s="347"/>
      <c r="K88" s="363"/>
      <c r="L88" s="364"/>
      <c r="M88" s="371">
        <f t="shared" si="12"/>
        <v>0</v>
      </c>
      <c r="N88" s="350"/>
      <c r="O88" s="325"/>
      <c r="P88" s="375">
        <f t="shared" si="11"/>
        <v>0</v>
      </c>
    </row>
    <row r="89" spans="1:16" ht="12.75" customHeight="1">
      <c r="A89" s="342"/>
      <c r="B89" s="329" t="s">
        <v>156</v>
      </c>
      <c r="C89" s="323"/>
      <c r="D89" s="323"/>
      <c r="E89" s="283"/>
      <c r="F89" s="323">
        <f t="shared" si="5"/>
        <v>0</v>
      </c>
      <c r="G89" s="323"/>
      <c r="H89" s="323"/>
      <c r="I89" s="323"/>
      <c r="J89" s="347"/>
      <c r="K89" s="363"/>
      <c r="L89" s="364"/>
      <c r="M89" s="371">
        <f t="shared" si="12"/>
        <v>0</v>
      </c>
      <c r="N89" s="350"/>
      <c r="O89" s="325"/>
      <c r="P89" s="375">
        <f t="shared" si="11"/>
        <v>0</v>
      </c>
    </row>
    <row r="90" spans="1:16" ht="12.75" customHeight="1">
      <c r="A90" s="344"/>
      <c r="B90" s="332" t="s">
        <v>77</v>
      </c>
      <c r="C90" s="323"/>
      <c r="D90" s="323"/>
      <c r="E90" s="323"/>
      <c r="F90" s="323">
        <f t="shared" si="5"/>
        <v>0</v>
      </c>
      <c r="G90" s="323"/>
      <c r="H90" s="323"/>
      <c r="I90" s="323"/>
      <c r="J90" s="347"/>
      <c r="K90" s="363"/>
      <c r="L90" s="364"/>
      <c r="M90" s="371">
        <f t="shared" si="12"/>
        <v>0</v>
      </c>
      <c r="N90" s="350"/>
      <c r="O90" s="325"/>
      <c r="P90" s="375">
        <f t="shared" si="11"/>
        <v>0</v>
      </c>
    </row>
    <row r="91" spans="1:16" ht="12.75" customHeight="1">
      <c r="A91" s="342"/>
      <c r="B91" s="329" t="s">
        <v>82</v>
      </c>
      <c r="C91" s="323"/>
      <c r="D91" s="323"/>
      <c r="E91" s="323"/>
      <c r="F91" s="323">
        <f t="shared" si="5"/>
        <v>0</v>
      </c>
      <c r="G91" s="323"/>
      <c r="H91" s="323"/>
      <c r="I91" s="323"/>
      <c r="J91" s="347"/>
      <c r="K91" s="363"/>
      <c r="L91" s="364"/>
      <c r="M91" s="371">
        <f t="shared" si="12"/>
        <v>0</v>
      </c>
      <c r="N91" s="350"/>
      <c r="O91" s="325"/>
      <c r="P91" s="375">
        <f t="shared" si="11"/>
        <v>0</v>
      </c>
    </row>
    <row r="92" spans="1:16" ht="12.75" customHeight="1">
      <c r="A92" s="342"/>
      <c r="B92" s="329" t="s">
        <v>157</v>
      </c>
      <c r="C92" s="323"/>
      <c r="D92" s="323"/>
      <c r="E92" s="323"/>
      <c r="F92" s="323">
        <f t="shared" si="5"/>
        <v>0</v>
      </c>
      <c r="G92" s="323"/>
      <c r="H92" s="323"/>
      <c r="I92" s="323"/>
      <c r="J92" s="347"/>
      <c r="K92" s="363"/>
      <c r="L92" s="364"/>
      <c r="M92" s="371">
        <f t="shared" si="12"/>
        <v>0</v>
      </c>
      <c r="N92" s="350"/>
      <c r="O92" s="325"/>
      <c r="P92" s="375">
        <f t="shared" si="11"/>
        <v>0</v>
      </c>
    </row>
    <row r="93" spans="1:16" ht="12.75" customHeight="1">
      <c r="A93" s="342"/>
      <c r="B93" s="324" t="s">
        <v>158</v>
      </c>
      <c r="C93" s="323"/>
      <c r="D93" s="323"/>
      <c r="E93" s="283"/>
      <c r="F93" s="323">
        <f t="shared" si="5"/>
        <v>0</v>
      </c>
      <c r="G93" s="323"/>
      <c r="H93" s="323"/>
      <c r="I93" s="323"/>
      <c r="J93" s="347"/>
      <c r="K93" s="363"/>
      <c r="L93" s="367"/>
      <c r="M93" s="371">
        <f t="shared" si="12"/>
        <v>0</v>
      </c>
      <c r="N93" s="350"/>
      <c r="O93" s="325"/>
      <c r="P93" s="375">
        <f t="shared" si="11"/>
        <v>0</v>
      </c>
    </row>
    <row r="94" spans="1:16" ht="12.75" customHeight="1" thickBot="1">
      <c r="A94" s="452"/>
      <c r="B94" s="476" t="s">
        <v>159</v>
      </c>
      <c r="C94" s="413"/>
      <c r="D94" s="413"/>
      <c r="E94" s="456">
        <v>50000</v>
      </c>
      <c r="F94" s="413">
        <f aca="true" t="shared" si="13" ref="F94:F151">E94-D94</f>
        <v>50000</v>
      </c>
      <c r="G94" s="413"/>
      <c r="H94" s="413"/>
      <c r="I94" s="413"/>
      <c r="J94" s="414"/>
      <c r="K94" s="415"/>
      <c r="L94" s="454"/>
      <c r="M94" s="417">
        <f t="shared" si="12"/>
        <v>0</v>
      </c>
      <c r="N94" s="418"/>
      <c r="O94" s="448"/>
      <c r="P94" s="420">
        <f t="shared" si="11"/>
        <v>0</v>
      </c>
    </row>
    <row r="95" spans="1:16" ht="36" customHeight="1" thickBot="1">
      <c r="A95" s="56">
        <v>228</v>
      </c>
      <c r="B95" s="57" t="s">
        <v>117</v>
      </c>
      <c r="C95" s="403">
        <f>C96</f>
        <v>0</v>
      </c>
      <c r="D95" s="403">
        <f>D96</f>
        <v>0</v>
      </c>
      <c r="E95" s="403">
        <f>E96</f>
        <v>0</v>
      </c>
      <c r="F95" s="403">
        <f t="shared" si="13"/>
        <v>0</v>
      </c>
      <c r="G95" s="403">
        <f>G96</f>
        <v>0</v>
      </c>
      <c r="H95" s="403">
        <f>H96</f>
        <v>0</v>
      </c>
      <c r="I95" s="403">
        <f aca="true" t="shared" si="14" ref="I95:O95">I96</f>
        <v>0</v>
      </c>
      <c r="J95" s="404">
        <f t="shared" si="14"/>
        <v>0</v>
      </c>
      <c r="K95" s="405">
        <f t="shared" si="14"/>
        <v>0</v>
      </c>
      <c r="L95" s="426"/>
      <c r="M95" s="407">
        <f t="shared" si="12"/>
        <v>0</v>
      </c>
      <c r="N95" s="408">
        <f t="shared" si="14"/>
        <v>0</v>
      </c>
      <c r="O95" s="427">
        <f t="shared" si="14"/>
        <v>0</v>
      </c>
      <c r="P95" s="410">
        <f t="shared" si="11"/>
        <v>0</v>
      </c>
    </row>
    <row r="96" spans="1:16" ht="15" customHeight="1" thickBot="1">
      <c r="A96" s="477"/>
      <c r="B96" s="429" t="s">
        <v>100</v>
      </c>
      <c r="C96" s="432">
        <f>D96+K96+N96</f>
        <v>0</v>
      </c>
      <c r="D96" s="432"/>
      <c r="E96" s="478"/>
      <c r="F96" s="432">
        <f t="shared" si="13"/>
        <v>0</v>
      </c>
      <c r="G96" s="432"/>
      <c r="H96" s="432"/>
      <c r="I96" s="432"/>
      <c r="J96" s="479"/>
      <c r="K96" s="480"/>
      <c r="L96" s="481"/>
      <c r="M96" s="436">
        <f t="shared" si="12"/>
        <v>0</v>
      </c>
      <c r="N96" s="482"/>
      <c r="O96" s="483"/>
      <c r="P96" s="439">
        <f t="shared" si="11"/>
        <v>0</v>
      </c>
    </row>
    <row r="97" spans="1:16" ht="32.25" customHeight="1" thickBot="1">
      <c r="A97" s="400">
        <v>263</v>
      </c>
      <c r="B97" s="485" t="s">
        <v>7</v>
      </c>
      <c r="C97" s="403">
        <f aca="true" t="shared" si="15" ref="C97:J97">SUM(C103:C104)</f>
        <v>0</v>
      </c>
      <c r="D97" s="403">
        <f>D98+D99+D100+D101+D102+D103+D104</f>
        <v>0</v>
      </c>
      <c r="E97" s="403">
        <f>E98+E99+E100+E101+E102+E103+E104</f>
        <v>539404</v>
      </c>
      <c r="F97" s="403">
        <f t="shared" si="13"/>
        <v>539404</v>
      </c>
      <c r="G97" s="403">
        <f t="shared" si="15"/>
        <v>0</v>
      </c>
      <c r="H97" s="403">
        <f t="shared" si="15"/>
        <v>0</v>
      </c>
      <c r="I97" s="403">
        <f t="shared" si="15"/>
        <v>0</v>
      </c>
      <c r="J97" s="404">
        <f t="shared" si="15"/>
        <v>0</v>
      </c>
      <c r="K97" s="405">
        <f>K98+K99+K100+K101+K102+K103+K104</f>
        <v>0</v>
      </c>
      <c r="L97" s="426">
        <f>L98+L99+L100+L101+L102+L103+L104</f>
        <v>542840</v>
      </c>
      <c r="M97" s="407">
        <f t="shared" si="12"/>
        <v>542840</v>
      </c>
      <c r="N97" s="408">
        <f>N98+N99+N100+N101+N102+N103</f>
        <v>0</v>
      </c>
      <c r="O97" s="427">
        <f>O98+O99+O100+O101+O102+O103</f>
        <v>0</v>
      </c>
      <c r="P97" s="410">
        <f t="shared" si="11"/>
        <v>0</v>
      </c>
    </row>
    <row r="98" spans="1:16" ht="12.75" customHeight="1">
      <c r="A98" s="389"/>
      <c r="B98" s="422" t="s">
        <v>210</v>
      </c>
      <c r="C98" s="392"/>
      <c r="D98" s="392"/>
      <c r="E98" s="392"/>
      <c r="F98" s="392">
        <f t="shared" si="13"/>
        <v>0</v>
      </c>
      <c r="G98" s="392"/>
      <c r="H98" s="392"/>
      <c r="I98" s="392"/>
      <c r="J98" s="393"/>
      <c r="K98" s="394"/>
      <c r="L98" s="484">
        <v>105000</v>
      </c>
      <c r="M98" s="396">
        <f t="shared" si="12"/>
        <v>105000</v>
      </c>
      <c r="N98" s="397"/>
      <c r="O98" s="451"/>
      <c r="P98" s="399"/>
    </row>
    <row r="99" spans="1:16" ht="12.75" customHeight="1">
      <c r="A99" s="341"/>
      <c r="B99" s="324" t="s">
        <v>211</v>
      </c>
      <c r="C99" s="323"/>
      <c r="D99" s="323"/>
      <c r="E99" s="323"/>
      <c r="F99" s="323">
        <f t="shared" si="13"/>
        <v>0</v>
      </c>
      <c r="G99" s="323"/>
      <c r="H99" s="323"/>
      <c r="I99" s="323"/>
      <c r="J99" s="347"/>
      <c r="K99" s="363"/>
      <c r="L99" s="367">
        <v>64500</v>
      </c>
      <c r="M99" s="371">
        <f t="shared" si="12"/>
        <v>64500</v>
      </c>
      <c r="N99" s="350"/>
      <c r="O99" s="325"/>
      <c r="P99" s="375"/>
    </row>
    <row r="100" spans="1:16" ht="12.75" customHeight="1">
      <c r="A100" s="341"/>
      <c r="B100" s="324" t="s">
        <v>147</v>
      </c>
      <c r="C100" s="323"/>
      <c r="D100" s="323"/>
      <c r="E100" s="323"/>
      <c r="F100" s="323">
        <f t="shared" si="13"/>
        <v>0</v>
      </c>
      <c r="G100" s="323"/>
      <c r="H100" s="323"/>
      <c r="I100" s="323"/>
      <c r="J100" s="347"/>
      <c r="K100" s="363"/>
      <c r="L100" s="367">
        <v>373340</v>
      </c>
      <c r="M100" s="371">
        <f t="shared" si="12"/>
        <v>373340</v>
      </c>
      <c r="N100" s="350"/>
      <c r="O100" s="325"/>
      <c r="P100" s="375"/>
    </row>
    <row r="101" spans="1:16" ht="12.75" customHeight="1">
      <c r="A101" s="341"/>
      <c r="B101" s="324" t="s">
        <v>148</v>
      </c>
      <c r="C101" s="323"/>
      <c r="D101" s="323"/>
      <c r="E101" s="358">
        <v>84587</v>
      </c>
      <c r="F101" s="323">
        <f t="shared" si="13"/>
        <v>84587</v>
      </c>
      <c r="G101" s="323"/>
      <c r="H101" s="323"/>
      <c r="I101" s="323"/>
      <c r="J101" s="347"/>
      <c r="K101" s="363"/>
      <c r="L101" s="364"/>
      <c r="M101" s="371">
        <f t="shared" si="12"/>
        <v>0</v>
      </c>
      <c r="N101" s="350"/>
      <c r="O101" s="325"/>
      <c r="P101" s="375"/>
    </row>
    <row r="102" spans="1:16" ht="12.75" customHeight="1">
      <c r="A102" s="341"/>
      <c r="B102" s="324" t="s">
        <v>212</v>
      </c>
      <c r="C102" s="323"/>
      <c r="D102" s="323"/>
      <c r="E102" s="358">
        <v>34397</v>
      </c>
      <c r="F102" s="323">
        <f t="shared" si="13"/>
        <v>34397</v>
      </c>
      <c r="G102" s="323"/>
      <c r="H102" s="323"/>
      <c r="I102" s="323"/>
      <c r="J102" s="347"/>
      <c r="K102" s="363"/>
      <c r="L102" s="364"/>
      <c r="M102" s="371">
        <f t="shared" si="12"/>
        <v>0</v>
      </c>
      <c r="N102" s="350"/>
      <c r="O102" s="325"/>
      <c r="P102" s="375"/>
    </row>
    <row r="103" spans="1:16" ht="12.75">
      <c r="A103" s="342"/>
      <c r="B103" s="324" t="s">
        <v>56</v>
      </c>
      <c r="C103" s="323"/>
      <c r="D103" s="323"/>
      <c r="E103" s="358">
        <v>306644</v>
      </c>
      <c r="F103" s="323">
        <f t="shared" si="13"/>
        <v>306644</v>
      </c>
      <c r="G103" s="323"/>
      <c r="H103" s="323"/>
      <c r="I103" s="323"/>
      <c r="J103" s="347"/>
      <c r="K103" s="363"/>
      <c r="L103" s="367"/>
      <c r="M103" s="371">
        <f t="shared" si="12"/>
        <v>0</v>
      </c>
      <c r="N103" s="350"/>
      <c r="O103" s="325"/>
      <c r="P103" s="375">
        <f t="shared" si="11"/>
        <v>0</v>
      </c>
    </row>
    <row r="104" spans="1:16" ht="13.5" thickBot="1">
      <c r="A104" s="452"/>
      <c r="B104" s="453" t="s">
        <v>213</v>
      </c>
      <c r="C104" s="413"/>
      <c r="D104" s="413"/>
      <c r="E104" s="486">
        <v>113776</v>
      </c>
      <c r="F104" s="413">
        <f t="shared" si="13"/>
        <v>113776</v>
      </c>
      <c r="G104" s="413"/>
      <c r="H104" s="413"/>
      <c r="I104" s="413"/>
      <c r="J104" s="414"/>
      <c r="K104" s="415"/>
      <c r="L104" s="454"/>
      <c r="M104" s="417">
        <f t="shared" si="12"/>
        <v>0</v>
      </c>
      <c r="N104" s="418"/>
      <c r="O104" s="448"/>
      <c r="P104" s="420">
        <f t="shared" si="11"/>
        <v>0</v>
      </c>
    </row>
    <row r="105" spans="1:16" ht="21" customHeight="1" thickBot="1">
      <c r="A105" s="72">
        <v>266</v>
      </c>
      <c r="B105" s="487" t="s">
        <v>160</v>
      </c>
      <c r="C105" s="403">
        <f>C106</f>
        <v>0</v>
      </c>
      <c r="D105" s="403">
        <f>D106+D107</f>
        <v>0</v>
      </c>
      <c r="E105" s="403">
        <f>E106+E107</f>
        <v>0</v>
      </c>
      <c r="F105" s="403">
        <f t="shared" si="13"/>
        <v>0</v>
      </c>
      <c r="G105" s="403">
        <f>G106</f>
        <v>0</v>
      </c>
      <c r="H105" s="403">
        <f>H106</f>
        <v>0</v>
      </c>
      <c r="I105" s="403">
        <f>I106</f>
        <v>0</v>
      </c>
      <c r="J105" s="404">
        <f>J106</f>
        <v>0</v>
      </c>
      <c r="K105" s="405">
        <f>K106+K107</f>
        <v>0</v>
      </c>
      <c r="L105" s="426">
        <f>L106+L107</f>
        <v>54000</v>
      </c>
      <c r="M105" s="407">
        <f t="shared" si="12"/>
        <v>54000</v>
      </c>
      <c r="N105" s="408">
        <f>N106+N107</f>
        <v>0</v>
      </c>
      <c r="O105" s="427">
        <f>O106+O107</f>
        <v>0</v>
      </c>
      <c r="P105" s="410">
        <f t="shared" si="11"/>
        <v>0</v>
      </c>
    </row>
    <row r="106" spans="1:16" ht="17.25" customHeight="1">
      <c r="A106" s="442"/>
      <c r="B106" s="422" t="s">
        <v>161</v>
      </c>
      <c r="C106" s="392"/>
      <c r="D106" s="392"/>
      <c r="E106" s="392"/>
      <c r="F106" s="392">
        <f t="shared" si="13"/>
        <v>0</v>
      </c>
      <c r="G106" s="392"/>
      <c r="H106" s="392"/>
      <c r="I106" s="392"/>
      <c r="J106" s="393"/>
      <c r="K106" s="394"/>
      <c r="L106" s="423">
        <v>4000</v>
      </c>
      <c r="M106" s="396">
        <f t="shared" si="12"/>
        <v>4000</v>
      </c>
      <c r="N106" s="397"/>
      <c r="O106" s="451"/>
      <c r="P106" s="399">
        <f t="shared" si="11"/>
        <v>0</v>
      </c>
    </row>
    <row r="107" spans="1:16" ht="17.25" customHeight="1" thickBot="1">
      <c r="A107" s="488"/>
      <c r="B107" s="453" t="s">
        <v>216</v>
      </c>
      <c r="C107" s="413"/>
      <c r="D107" s="413"/>
      <c r="E107" s="413"/>
      <c r="F107" s="413"/>
      <c r="G107" s="413"/>
      <c r="H107" s="413"/>
      <c r="I107" s="413"/>
      <c r="J107" s="414"/>
      <c r="K107" s="415"/>
      <c r="L107" s="447">
        <v>50000</v>
      </c>
      <c r="M107" s="417"/>
      <c r="N107" s="418"/>
      <c r="O107" s="448"/>
      <c r="P107" s="420"/>
    </row>
    <row r="108" spans="1:16" ht="15.75" customHeight="1" thickBot="1">
      <c r="A108" s="400">
        <v>291</v>
      </c>
      <c r="B108" s="489" t="s">
        <v>162</v>
      </c>
      <c r="C108" s="403">
        <f aca="true" t="shared" si="16" ref="C108:O108">SUM(C109:C113)</f>
        <v>0</v>
      </c>
      <c r="D108" s="403">
        <f t="shared" si="16"/>
        <v>0</v>
      </c>
      <c r="E108" s="403">
        <f t="shared" si="16"/>
        <v>1018000</v>
      </c>
      <c r="F108" s="403">
        <f t="shared" si="13"/>
        <v>1018000</v>
      </c>
      <c r="G108" s="403">
        <f t="shared" si="16"/>
        <v>0</v>
      </c>
      <c r="H108" s="403">
        <f t="shared" si="16"/>
        <v>0</v>
      </c>
      <c r="I108" s="403">
        <f t="shared" si="16"/>
        <v>0</v>
      </c>
      <c r="J108" s="404">
        <f t="shared" si="16"/>
        <v>0</v>
      </c>
      <c r="K108" s="405">
        <f t="shared" si="16"/>
        <v>0</v>
      </c>
      <c r="L108" s="426">
        <f t="shared" si="16"/>
        <v>0</v>
      </c>
      <c r="M108" s="407">
        <f t="shared" si="12"/>
        <v>0</v>
      </c>
      <c r="N108" s="408">
        <f t="shared" si="16"/>
        <v>0</v>
      </c>
      <c r="O108" s="427">
        <f t="shared" si="16"/>
        <v>0</v>
      </c>
      <c r="P108" s="410">
        <f t="shared" si="11"/>
        <v>0</v>
      </c>
    </row>
    <row r="109" spans="1:16" ht="12.75" customHeight="1">
      <c r="A109" s="421">
        <v>291</v>
      </c>
      <c r="B109" s="475" t="s">
        <v>18</v>
      </c>
      <c r="C109" s="392"/>
      <c r="D109" s="392"/>
      <c r="E109" s="285">
        <v>140000</v>
      </c>
      <c r="F109" s="392">
        <f t="shared" si="13"/>
        <v>140000</v>
      </c>
      <c r="G109" s="392"/>
      <c r="H109" s="392"/>
      <c r="I109" s="392"/>
      <c r="J109" s="393"/>
      <c r="K109" s="394"/>
      <c r="L109" s="443"/>
      <c r="M109" s="396">
        <f t="shared" si="12"/>
        <v>0</v>
      </c>
      <c r="N109" s="397"/>
      <c r="O109" s="451"/>
      <c r="P109" s="399">
        <f t="shared" si="11"/>
        <v>0</v>
      </c>
    </row>
    <row r="110" spans="1:16" ht="12.75">
      <c r="A110" s="342">
        <v>291</v>
      </c>
      <c r="B110" s="329" t="s">
        <v>163</v>
      </c>
      <c r="C110" s="323"/>
      <c r="D110" s="323"/>
      <c r="E110" s="323"/>
      <c r="F110" s="323">
        <f t="shared" si="13"/>
        <v>0</v>
      </c>
      <c r="G110" s="323"/>
      <c r="H110" s="323"/>
      <c r="I110" s="323"/>
      <c r="J110" s="347"/>
      <c r="K110" s="363"/>
      <c r="L110" s="364"/>
      <c r="M110" s="371">
        <f t="shared" si="12"/>
        <v>0</v>
      </c>
      <c r="N110" s="350"/>
      <c r="O110" s="325"/>
      <c r="P110" s="375">
        <f t="shared" si="11"/>
        <v>0</v>
      </c>
    </row>
    <row r="111" spans="1:16" ht="12.75">
      <c r="A111" s="342">
        <v>291</v>
      </c>
      <c r="B111" s="329" t="s">
        <v>31</v>
      </c>
      <c r="C111" s="323"/>
      <c r="D111" s="323"/>
      <c r="E111" s="289">
        <v>878000</v>
      </c>
      <c r="F111" s="274">
        <v>148000</v>
      </c>
      <c r="G111" s="323"/>
      <c r="H111" s="323"/>
      <c r="I111" s="323"/>
      <c r="J111" s="347"/>
      <c r="K111" s="363"/>
      <c r="L111" s="364"/>
      <c r="M111" s="371">
        <f t="shared" si="12"/>
        <v>0</v>
      </c>
      <c r="N111" s="350"/>
      <c r="O111" s="325"/>
      <c r="P111" s="375">
        <f t="shared" si="11"/>
        <v>0</v>
      </c>
    </row>
    <row r="112" spans="1:16" ht="12.75" customHeight="1">
      <c r="A112" s="342">
        <v>291</v>
      </c>
      <c r="B112" s="337" t="s">
        <v>164</v>
      </c>
      <c r="C112" s="323"/>
      <c r="D112" s="323"/>
      <c r="E112" s="323"/>
      <c r="F112" s="323">
        <f t="shared" si="13"/>
        <v>0</v>
      </c>
      <c r="G112" s="323"/>
      <c r="H112" s="323"/>
      <c r="I112" s="323"/>
      <c r="J112" s="347"/>
      <c r="K112" s="363"/>
      <c r="L112" s="377"/>
      <c r="M112" s="371">
        <f t="shared" si="12"/>
        <v>0</v>
      </c>
      <c r="N112" s="350"/>
      <c r="O112" s="325">
        <v>0</v>
      </c>
      <c r="P112" s="375">
        <f t="shared" si="11"/>
        <v>0</v>
      </c>
    </row>
    <row r="113" spans="1:16" ht="13.5" thickBot="1">
      <c r="A113" s="452"/>
      <c r="B113" s="490" t="s">
        <v>165</v>
      </c>
      <c r="C113" s="413"/>
      <c r="D113" s="413"/>
      <c r="E113" s="413"/>
      <c r="F113" s="413">
        <f t="shared" si="13"/>
        <v>0</v>
      </c>
      <c r="G113" s="413"/>
      <c r="H113" s="413"/>
      <c r="I113" s="413"/>
      <c r="J113" s="414"/>
      <c r="K113" s="415"/>
      <c r="L113" s="454"/>
      <c r="M113" s="417">
        <f t="shared" si="12"/>
        <v>0</v>
      </c>
      <c r="N113" s="418"/>
      <c r="O113" s="448"/>
      <c r="P113" s="420">
        <f t="shared" si="11"/>
        <v>0</v>
      </c>
    </row>
    <row r="114" spans="1:16" ht="16.5" thickBot="1">
      <c r="A114" s="400">
        <v>310</v>
      </c>
      <c r="B114" s="489" t="s">
        <v>9</v>
      </c>
      <c r="C114" s="403">
        <f aca="true" t="shared" si="17" ref="C114:O114">SUM(C115:C128)</f>
        <v>0</v>
      </c>
      <c r="D114" s="403">
        <f t="shared" si="17"/>
        <v>0</v>
      </c>
      <c r="E114" s="403">
        <f t="shared" si="17"/>
        <v>270110</v>
      </c>
      <c r="F114" s="403">
        <f t="shared" si="13"/>
        <v>270110</v>
      </c>
      <c r="G114" s="403">
        <f t="shared" si="17"/>
        <v>0</v>
      </c>
      <c r="H114" s="403">
        <f t="shared" si="17"/>
        <v>0</v>
      </c>
      <c r="I114" s="403">
        <f t="shared" si="17"/>
        <v>0</v>
      </c>
      <c r="J114" s="404">
        <f t="shared" si="17"/>
        <v>0</v>
      </c>
      <c r="K114" s="405">
        <f t="shared" si="17"/>
        <v>0</v>
      </c>
      <c r="L114" s="426">
        <f t="shared" si="17"/>
        <v>1310300</v>
      </c>
      <c r="M114" s="407">
        <f t="shared" si="12"/>
        <v>1310300</v>
      </c>
      <c r="N114" s="408">
        <f t="shared" si="17"/>
        <v>0</v>
      </c>
      <c r="O114" s="427">
        <f t="shared" si="17"/>
        <v>40000</v>
      </c>
      <c r="P114" s="410">
        <f t="shared" si="11"/>
        <v>40000</v>
      </c>
    </row>
    <row r="115" spans="1:16" ht="12.75">
      <c r="A115" s="421"/>
      <c r="B115" s="475" t="s">
        <v>114</v>
      </c>
      <c r="C115" s="392"/>
      <c r="D115" s="392"/>
      <c r="E115" s="392"/>
      <c r="F115" s="392">
        <f t="shared" si="13"/>
        <v>0</v>
      </c>
      <c r="G115" s="392"/>
      <c r="H115" s="392"/>
      <c r="I115" s="392"/>
      <c r="J115" s="393"/>
      <c r="K115" s="394"/>
      <c r="L115" s="443"/>
      <c r="M115" s="396">
        <f t="shared" si="12"/>
        <v>0</v>
      </c>
      <c r="N115" s="397"/>
      <c r="O115" s="451">
        <v>10000</v>
      </c>
      <c r="P115" s="399">
        <f t="shared" si="11"/>
        <v>10000</v>
      </c>
    </row>
    <row r="116" spans="1:16" ht="12.75">
      <c r="A116" s="342"/>
      <c r="B116" s="329" t="s">
        <v>167</v>
      </c>
      <c r="C116" s="323"/>
      <c r="D116" s="323"/>
      <c r="E116" s="323"/>
      <c r="F116" s="323">
        <f t="shared" si="13"/>
        <v>0</v>
      </c>
      <c r="G116" s="323"/>
      <c r="H116" s="323"/>
      <c r="I116" s="323"/>
      <c r="J116" s="347"/>
      <c r="K116" s="363"/>
      <c r="L116" s="364"/>
      <c r="M116" s="371">
        <f t="shared" si="12"/>
        <v>0</v>
      </c>
      <c r="N116" s="350"/>
      <c r="O116" s="325"/>
      <c r="P116" s="375">
        <f t="shared" si="11"/>
        <v>0</v>
      </c>
    </row>
    <row r="117" spans="1:16" ht="12.75">
      <c r="A117" s="342"/>
      <c r="B117" s="329" t="s">
        <v>75</v>
      </c>
      <c r="C117" s="323"/>
      <c r="D117" s="323"/>
      <c r="E117" s="323"/>
      <c r="F117" s="323">
        <f t="shared" si="13"/>
        <v>0</v>
      </c>
      <c r="G117" s="323"/>
      <c r="H117" s="323"/>
      <c r="I117" s="323"/>
      <c r="J117" s="347"/>
      <c r="K117" s="363"/>
      <c r="L117" s="369"/>
      <c r="M117" s="371">
        <f t="shared" si="12"/>
        <v>0</v>
      </c>
      <c r="N117" s="350"/>
      <c r="O117" s="325"/>
      <c r="P117" s="375">
        <f t="shared" si="11"/>
        <v>0</v>
      </c>
    </row>
    <row r="118" spans="1:16" ht="12.75">
      <c r="A118" s="342"/>
      <c r="B118" s="329" t="s">
        <v>168</v>
      </c>
      <c r="C118" s="323"/>
      <c r="D118" s="323"/>
      <c r="E118" s="323"/>
      <c r="F118" s="323">
        <f t="shared" si="13"/>
        <v>0</v>
      </c>
      <c r="G118" s="323"/>
      <c r="H118" s="323"/>
      <c r="I118" s="323"/>
      <c r="J118" s="347"/>
      <c r="K118" s="363"/>
      <c r="L118" s="370"/>
      <c r="M118" s="371">
        <f t="shared" si="12"/>
        <v>0</v>
      </c>
      <c r="N118" s="350"/>
      <c r="O118" s="376"/>
      <c r="P118" s="375">
        <f t="shared" si="11"/>
        <v>0</v>
      </c>
    </row>
    <row r="119" spans="1:16" ht="12.75">
      <c r="A119" s="342"/>
      <c r="B119" s="329" t="s">
        <v>215</v>
      </c>
      <c r="C119" s="323"/>
      <c r="D119" s="323"/>
      <c r="E119" s="323"/>
      <c r="F119" s="323">
        <f t="shared" si="13"/>
        <v>0</v>
      </c>
      <c r="G119" s="323"/>
      <c r="H119" s="323"/>
      <c r="I119" s="323"/>
      <c r="J119" s="347"/>
      <c r="K119" s="363"/>
      <c r="L119" s="370">
        <v>1310300</v>
      </c>
      <c r="M119" s="371">
        <f t="shared" si="12"/>
        <v>1310300</v>
      </c>
      <c r="N119" s="350"/>
      <c r="O119" s="325"/>
      <c r="P119" s="375">
        <f t="shared" si="11"/>
        <v>0</v>
      </c>
    </row>
    <row r="120" spans="1:16" ht="12.75">
      <c r="A120" s="342"/>
      <c r="B120" s="329" t="s">
        <v>170</v>
      </c>
      <c r="C120" s="323"/>
      <c r="D120" s="323"/>
      <c r="E120" s="323"/>
      <c r="F120" s="323">
        <f t="shared" si="13"/>
        <v>0</v>
      </c>
      <c r="G120" s="323"/>
      <c r="H120" s="323"/>
      <c r="I120" s="323"/>
      <c r="J120" s="347"/>
      <c r="K120" s="363"/>
      <c r="L120" s="370"/>
      <c r="M120" s="371">
        <f t="shared" si="12"/>
        <v>0</v>
      </c>
      <c r="N120" s="350"/>
      <c r="O120" s="325">
        <v>10000</v>
      </c>
      <c r="P120" s="375">
        <f t="shared" si="11"/>
        <v>10000</v>
      </c>
    </row>
    <row r="121" spans="1:16" ht="12.75">
      <c r="A121" s="342"/>
      <c r="B121" s="329" t="s">
        <v>171</v>
      </c>
      <c r="C121" s="323"/>
      <c r="D121" s="323"/>
      <c r="E121" s="323"/>
      <c r="F121" s="323">
        <f t="shared" si="13"/>
        <v>0</v>
      </c>
      <c r="G121" s="323"/>
      <c r="H121" s="323"/>
      <c r="I121" s="323"/>
      <c r="J121" s="347"/>
      <c r="K121" s="363"/>
      <c r="L121" s="370"/>
      <c r="M121" s="371">
        <f t="shared" si="12"/>
        <v>0</v>
      </c>
      <c r="N121" s="350"/>
      <c r="O121" s="325"/>
      <c r="P121" s="375">
        <f t="shared" si="11"/>
        <v>0</v>
      </c>
    </row>
    <row r="122" spans="1:16" ht="12.75">
      <c r="A122" s="342"/>
      <c r="B122" s="329" t="s">
        <v>191</v>
      </c>
      <c r="C122" s="323"/>
      <c r="D122" s="323"/>
      <c r="E122" s="323"/>
      <c r="F122" s="323">
        <f t="shared" si="13"/>
        <v>0</v>
      </c>
      <c r="G122" s="323"/>
      <c r="H122" s="323"/>
      <c r="I122" s="323"/>
      <c r="J122" s="347"/>
      <c r="K122" s="363"/>
      <c r="L122" s="370"/>
      <c r="M122" s="371">
        <f t="shared" si="12"/>
        <v>0</v>
      </c>
      <c r="N122" s="350"/>
      <c r="O122" s="378">
        <v>5000</v>
      </c>
      <c r="P122" s="375">
        <f t="shared" si="11"/>
        <v>5000</v>
      </c>
    </row>
    <row r="123" spans="1:16" ht="12.75">
      <c r="A123" s="342"/>
      <c r="B123" s="329" t="s">
        <v>172</v>
      </c>
      <c r="C123" s="323"/>
      <c r="D123" s="323"/>
      <c r="E123" s="323">
        <v>10110</v>
      </c>
      <c r="F123" s="323">
        <f t="shared" si="13"/>
        <v>10110</v>
      </c>
      <c r="G123" s="323"/>
      <c r="H123" s="323"/>
      <c r="I123" s="323"/>
      <c r="J123" s="347"/>
      <c r="K123" s="363"/>
      <c r="L123" s="369"/>
      <c r="M123" s="371">
        <f t="shared" si="12"/>
        <v>0</v>
      </c>
      <c r="N123" s="350"/>
      <c r="O123" s="378"/>
      <c r="P123" s="375">
        <f t="shared" si="11"/>
        <v>0</v>
      </c>
    </row>
    <row r="124" spans="1:16" ht="12.75">
      <c r="A124" s="342"/>
      <c r="B124" s="329" t="s">
        <v>173</v>
      </c>
      <c r="C124" s="323"/>
      <c r="D124" s="323"/>
      <c r="E124" s="323"/>
      <c r="F124" s="323">
        <f t="shared" si="13"/>
        <v>0</v>
      </c>
      <c r="G124" s="323"/>
      <c r="H124" s="323"/>
      <c r="I124" s="323"/>
      <c r="J124" s="347"/>
      <c r="K124" s="363"/>
      <c r="L124" s="370"/>
      <c r="M124" s="371">
        <f t="shared" si="12"/>
        <v>0</v>
      </c>
      <c r="N124" s="350"/>
      <c r="O124" s="325"/>
      <c r="P124" s="375">
        <f t="shared" si="11"/>
        <v>0</v>
      </c>
    </row>
    <row r="125" spans="1:16" ht="12.75">
      <c r="A125" s="342"/>
      <c r="B125" s="329" t="s">
        <v>115</v>
      </c>
      <c r="C125" s="323"/>
      <c r="D125" s="323"/>
      <c r="E125" s="323"/>
      <c r="F125" s="323">
        <f t="shared" si="13"/>
        <v>0</v>
      </c>
      <c r="G125" s="323"/>
      <c r="H125" s="323"/>
      <c r="I125" s="323"/>
      <c r="J125" s="347"/>
      <c r="K125" s="363"/>
      <c r="L125" s="364"/>
      <c r="M125" s="371">
        <f t="shared" si="12"/>
        <v>0</v>
      </c>
      <c r="N125" s="350"/>
      <c r="O125" s="378"/>
      <c r="P125" s="375">
        <f t="shared" si="11"/>
        <v>0</v>
      </c>
    </row>
    <row r="126" spans="1:16" ht="12" customHeight="1">
      <c r="A126" s="342"/>
      <c r="B126" s="329" t="s">
        <v>63</v>
      </c>
      <c r="C126" s="323"/>
      <c r="D126" s="323"/>
      <c r="E126" s="290">
        <v>260000</v>
      </c>
      <c r="F126" s="323">
        <f t="shared" si="13"/>
        <v>260000</v>
      </c>
      <c r="G126" s="323"/>
      <c r="H126" s="323"/>
      <c r="I126" s="323"/>
      <c r="J126" s="347"/>
      <c r="K126" s="363"/>
      <c r="L126" s="364"/>
      <c r="M126" s="371">
        <f t="shared" si="12"/>
        <v>0</v>
      </c>
      <c r="N126" s="350"/>
      <c r="O126" s="325"/>
      <c r="P126" s="375">
        <f t="shared" si="11"/>
        <v>0</v>
      </c>
    </row>
    <row r="127" spans="1:16" ht="12.75">
      <c r="A127" s="342"/>
      <c r="B127" s="329" t="s">
        <v>217</v>
      </c>
      <c r="C127" s="323"/>
      <c r="D127" s="323"/>
      <c r="E127" s="323"/>
      <c r="F127" s="323">
        <f t="shared" si="13"/>
        <v>0</v>
      </c>
      <c r="G127" s="323"/>
      <c r="H127" s="323"/>
      <c r="I127" s="323"/>
      <c r="J127" s="347"/>
      <c r="K127" s="363"/>
      <c r="L127" s="370"/>
      <c r="M127" s="371">
        <f t="shared" si="12"/>
        <v>0</v>
      </c>
      <c r="N127" s="350"/>
      <c r="O127" s="325">
        <v>10000</v>
      </c>
      <c r="P127" s="375">
        <f t="shared" si="11"/>
        <v>10000</v>
      </c>
    </row>
    <row r="128" spans="1:16" ht="13.5" thickBot="1">
      <c r="A128" s="491"/>
      <c r="B128" s="492" t="s">
        <v>218</v>
      </c>
      <c r="C128" s="413"/>
      <c r="D128" s="413"/>
      <c r="E128" s="493"/>
      <c r="F128" s="413">
        <f t="shared" si="13"/>
        <v>0</v>
      </c>
      <c r="G128" s="413"/>
      <c r="H128" s="413"/>
      <c r="I128" s="413"/>
      <c r="J128" s="414"/>
      <c r="K128" s="415"/>
      <c r="L128" s="454"/>
      <c r="M128" s="417">
        <f t="shared" si="12"/>
        <v>0</v>
      </c>
      <c r="N128" s="418"/>
      <c r="O128" s="448">
        <v>5000</v>
      </c>
      <c r="P128" s="420">
        <f t="shared" si="11"/>
        <v>5000</v>
      </c>
    </row>
    <row r="129" spans="1:16" ht="20.25" customHeight="1" thickBot="1">
      <c r="A129" s="72">
        <v>341</v>
      </c>
      <c r="B129" s="424" t="s">
        <v>175</v>
      </c>
      <c r="C129" s="403">
        <f>C130</f>
        <v>0</v>
      </c>
      <c r="D129" s="403">
        <f aca="true" t="shared" si="18" ref="D129:O129">D130</f>
        <v>0</v>
      </c>
      <c r="E129" s="403">
        <f t="shared" si="18"/>
        <v>0</v>
      </c>
      <c r="F129" s="403">
        <f t="shared" si="13"/>
        <v>0</v>
      </c>
      <c r="G129" s="403">
        <f t="shared" si="18"/>
        <v>0</v>
      </c>
      <c r="H129" s="403">
        <f t="shared" si="18"/>
        <v>0</v>
      </c>
      <c r="I129" s="403">
        <f t="shared" si="18"/>
        <v>0</v>
      </c>
      <c r="J129" s="404">
        <f t="shared" si="18"/>
        <v>0</v>
      </c>
      <c r="K129" s="405">
        <f t="shared" si="18"/>
        <v>0</v>
      </c>
      <c r="L129" s="426">
        <f t="shared" si="18"/>
        <v>0</v>
      </c>
      <c r="M129" s="407">
        <f t="shared" si="12"/>
        <v>0</v>
      </c>
      <c r="N129" s="408">
        <f t="shared" si="18"/>
        <v>0</v>
      </c>
      <c r="O129" s="427">
        <f t="shared" si="18"/>
        <v>0</v>
      </c>
      <c r="P129" s="410">
        <f t="shared" si="11"/>
        <v>0</v>
      </c>
    </row>
    <row r="130" spans="1:16" ht="12.75" customHeight="1" thickBot="1">
      <c r="A130" s="428">
        <v>341</v>
      </c>
      <c r="B130" s="429" t="s">
        <v>176</v>
      </c>
      <c r="C130" s="432"/>
      <c r="D130" s="432"/>
      <c r="E130" s="432"/>
      <c r="F130" s="432">
        <f t="shared" si="13"/>
        <v>0</v>
      </c>
      <c r="G130" s="432"/>
      <c r="H130" s="432"/>
      <c r="I130" s="432"/>
      <c r="J130" s="479"/>
      <c r="K130" s="480"/>
      <c r="L130" s="494"/>
      <c r="M130" s="436">
        <f t="shared" si="12"/>
        <v>0</v>
      </c>
      <c r="N130" s="482"/>
      <c r="O130" s="483"/>
      <c r="P130" s="439">
        <f t="shared" si="11"/>
        <v>0</v>
      </c>
    </row>
    <row r="131" spans="1:16" ht="22.5" customHeight="1">
      <c r="A131" s="495">
        <v>342</v>
      </c>
      <c r="B131" s="496" t="s">
        <v>177</v>
      </c>
      <c r="C131" s="457"/>
      <c r="D131" s="457"/>
      <c r="E131" s="457"/>
      <c r="F131" s="457">
        <f t="shared" si="13"/>
        <v>0</v>
      </c>
      <c r="G131" s="457"/>
      <c r="H131" s="457"/>
      <c r="I131" s="457"/>
      <c r="J131" s="458"/>
      <c r="K131" s="459"/>
      <c r="L131" s="497"/>
      <c r="M131" s="460">
        <f t="shared" si="12"/>
        <v>0</v>
      </c>
      <c r="N131" s="461"/>
      <c r="O131" s="462"/>
      <c r="P131" s="463">
        <f t="shared" si="11"/>
        <v>0</v>
      </c>
    </row>
    <row r="132" spans="1:16" ht="29.25" customHeight="1" thickBot="1">
      <c r="A132" s="498">
        <v>344</v>
      </c>
      <c r="B132" s="345" t="s">
        <v>178</v>
      </c>
      <c r="C132" s="346"/>
      <c r="D132" s="346"/>
      <c r="E132" s="346"/>
      <c r="F132" s="346">
        <f t="shared" si="13"/>
        <v>0</v>
      </c>
      <c r="G132" s="346"/>
      <c r="H132" s="346"/>
      <c r="I132" s="346"/>
      <c r="J132" s="348"/>
      <c r="K132" s="372"/>
      <c r="L132" s="499"/>
      <c r="M132" s="373">
        <f t="shared" si="12"/>
        <v>0</v>
      </c>
      <c r="N132" s="351"/>
      <c r="O132" s="500">
        <v>30000</v>
      </c>
      <c r="P132" s="379">
        <f t="shared" si="11"/>
        <v>30000</v>
      </c>
    </row>
    <row r="133" spans="1:16" ht="29.25" customHeight="1" thickBot="1">
      <c r="A133" s="501">
        <v>345</v>
      </c>
      <c r="B133" s="502" t="s">
        <v>179</v>
      </c>
      <c r="C133" s="432"/>
      <c r="D133" s="432"/>
      <c r="E133" s="431"/>
      <c r="F133" s="432">
        <f t="shared" si="13"/>
        <v>0</v>
      </c>
      <c r="G133" s="432"/>
      <c r="H133" s="432"/>
      <c r="I133" s="432"/>
      <c r="J133" s="479"/>
      <c r="K133" s="480"/>
      <c r="L133" s="503"/>
      <c r="M133" s="436">
        <f t="shared" si="12"/>
        <v>0</v>
      </c>
      <c r="N133" s="482"/>
      <c r="O133" s="483">
        <v>10000</v>
      </c>
      <c r="P133" s="439">
        <f t="shared" si="11"/>
        <v>10000</v>
      </c>
    </row>
    <row r="134" spans="1:16" ht="30.75" customHeight="1" thickBot="1">
      <c r="A134" s="72">
        <v>346</v>
      </c>
      <c r="B134" s="504" t="s">
        <v>180</v>
      </c>
      <c r="C134" s="403">
        <f>C135+C136+C137+C138+C139+C140+C141+C145+C146+C147</f>
        <v>0</v>
      </c>
      <c r="D134" s="403">
        <f aca="true" t="shared" si="19" ref="D134:N134">D135+D136+D137+D138+D139+D140+D141+D142+D143+D144+D145+D146+D147</f>
        <v>0</v>
      </c>
      <c r="E134" s="403">
        <f t="shared" si="19"/>
        <v>333600</v>
      </c>
      <c r="F134" s="403">
        <f t="shared" si="13"/>
        <v>333600</v>
      </c>
      <c r="G134" s="403">
        <f t="shared" si="19"/>
        <v>0</v>
      </c>
      <c r="H134" s="403">
        <f t="shared" si="19"/>
        <v>0</v>
      </c>
      <c r="I134" s="403">
        <f t="shared" si="19"/>
        <v>0</v>
      </c>
      <c r="J134" s="404">
        <f t="shared" si="19"/>
        <v>0</v>
      </c>
      <c r="K134" s="405">
        <f t="shared" si="19"/>
        <v>0</v>
      </c>
      <c r="L134" s="426">
        <f t="shared" si="19"/>
        <v>56900</v>
      </c>
      <c r="M134" s="407">
        <f t="shared" si="12"/>
        <v>56900</v>
      </c>
      <c r="N134" s="408">
        <f t="shared" si="19"/>
        <v>0</v>
      </c>
      <c r="O134" s="427">
        <f>O135+O136+O137+O138+O139+O140+O141+O142+O143+O144+O145+O146+O147</f>
        <v>33609</v>
      </c>
      <c r="P134" s="410">
        <f t="shared" si="11"/>
        <v>33609</v>
      </c>
    </row>
    <row r="135" spans="1:16" ht="12.75" customHeight="1">
      <c r="A135" s="421"/>
      <c r="B135" s="422"/>
      <c r="C135" s="392"/>
      <c r="D135" s="392"/>
      <c r="E135" s="392"/>
      <c r="F135" s="392">
        <f t="shared" si="13"/>
        <v>0</v>
      </c>
      <c r="G135" s="392"/>
      <c r="H135" s="392"/>
      <c r="I135" s="392"/>
      <c r="J135" s="393"/>
      <c r="K135" s="394"/>
      <c r="L135" s="443"/>
      <c r="M135" s="396">
        <f t="shared" si="12"/>
        <v>0</v>
      </c>
      <c r="N135" s="397"/>
      <c r="O135" s="451"/>
      <c r="P135" s="399">
        <f t="shared" si="11"/>
        <v>0</v>
      </c>
    </row>
    <row r="136" spans="1:16" ht="13.5" customHeight="1">
      <c r="A136" s="342">
        <v>346</v>
      </c>
      <c r="B136" s="324" t="s">
        <v>68</v>
      </c>
      <c r="C136" s="323"/>
      <c r="D136" s="323"/>
      <c r="E136" s="323"/>
      <c r="F136" s="323">
        <f t="shared" si="13"/>
        <v>0</v>
      </c>
      <c r="G136" s="323"/>
      <c r="H136" s="323"/>
      <c r="I136" s="323"/>
      <c r="J136" s="347"/>
      <c r="K136" s="363"/>
      <c r="L136" s="364"/>
      <c r="M136" s="371">
        <f t="shared" si="12"/>
        <v>0</v>
      </c>
      <c r="N136" s="350"/>
      <c r="O136" s="325"/>
      <c r="P136" s="375">
        <f t="shared" si="11"/>
        <v>0</v>
      </c>
    </row>
    <row r="137" spans="1:16" ht="12.75" customHeight="1">
      <c r="A137" s="342">
        <v>346</v>
      </c>
      <c r="B137" s="324" t="s">
        <v>181</v>
      </c>
      <c r="C137" s="323"/>
      <c r="D137" s="323"/>
      <c r="E137" s="323"/>
      <c r="F137" s="323">
        <f t="shared" si="13"/>
        <v>0</v>
      </c>
      <c r="G137" s="323"/>
      <c r="H137" s="323"/>
      <c r="I137" s="323"/>
      <c r="J137" s="347"/>
      <c r="K137" s="363"/>
      <c r="L137" s="364"/>
      <c r="M137" s="371">
        <f t="shared" si="12"/>
        <v>0</v>
      </c>
      <c r="N137" s="350"/>
      <c r="O137" s="378"/>
      <c r="P137" s="375">
        <f t="shared" si="11"/>
        <v>0</v>
      </c>
    </row>
    <row r="138" spans="1:16" ht="12.75" customHeight="1">
      <c r="A138" s="342">
        <v>346</v>
      </c>
      <c r="B138" s="324" t="s">
        <v>64</v>
      </c>
      <c r="C138" s="323"/>
      <c r="D138" s="323"/>
      <c r="E138" s="323"/>
      <c r="F138" s="323">
        <f t="shared" si="13"/>
        <v>0</v>
      </c>
      <c r="G138" s="323"/>
      <c r="H138" s="323"/>
      <c r="I138" s="323"/>
      <c r="J138" s="347"/>
      <c r="K138" s="363"/>
      <c r="L138" s="370"/>
      <c r="M138" s="371">
        <f t="shared" si="12"/>
        <v>0</v>
      </c>
      <c r="N138" s="350"/>
      <c r="O138" s="325"/>
      <c r="P138" s="375">
        <f t="shared" si="11"/>
        <v>0</v>
      </c>
    </row>
    <row r="139" spans="1:16" ht="12.75" customHeight="1">
      <c r="A139" s="342">
        <v>346</v>
      </c>
      <c r="B139" s="324" t="s">
        <v>214</v>
      </c>
      <c r="C139" s="323"/>
      <c r="D139" s="323"/>
      <c r="E139" s="323">
        <v>333600</v>
      </c>
      <c r="F139" s="323">
        <f t="shared" si="13"/>
        <v>333600</v>
      </c>
      <c r="G139" s="323"/>
      <c r="H139" s="323"/>
      <c r="I139" s="323"/>
      <c r="J139" s="347"/>
      <c r="K139" s="363"/>
      <c r="L139" s="370"/>
      <c r="M139" s="371">
        <f t="shared" si="12"/>
        <v>0</v>
      </c>
      <c r="N139" s="350"/>
      <c r="O139" s="325"/>
      <c r="P139" s="375">
        <f t="shared" si="11"/>
        <v>0</v>
      </c>
    </row>
    <row r="140" spans="1:16" ht="12.75" customHeight="1">
      <c r="A140" s="342">
        <v>346</v>
      </c>
      <c r="B140" s="324" t="s">
        <v>109</v>
      </c>
      <c r="C140" s="323"/>
      <c r="D140" s="323"/>
      <c r="E140" s="323"/>
      <c r="F140" s="323">
        <f t="shared" si="13"/>
        <v>0</v>
      </c>
      <c r="G140" s="323"/>
      <c r="H140" s="323"/>
      <c r="I140" s="323"/>
      <c r="J140" s="347"/>
      <c r="K140" s="363"/>
      <c r="L140" s="370"/>
      <c r="M140" s="371">
        <f t="shared" si="12"/>
        <v>0</v>
      </c>
      <c r="N140" s="350"/>
      <c r="O140" s="325"/>
      <c r="P140" s="375">
        <f t="shared" si="11"/>
        <v>0</v>
      </c>
    </row>
    <row r="141" spans="1:16" ht="12.75" customHeight="1">
      <c r="A141" s="342">
        <v>346</v>
      </c>
      <c r="B141" s="329" t="s">
        <v>65</v>
      </c>
      <c r="C141" s="323"/>
      <c r="D141" s="323"/>
      <c r="E141" s="323"/>
      <c r="F141" s="323">
        <f t="shared" si="13"/>
        <v>0</v>
      </c>
      <c r="G141" s="323"/>
      <c r="H141" s="323"/>
      <c r="I141" s="323"/>
      <c r="J141" s="347"/>
      <c r="K141" s="363"/>
      <c r="L141" s="370"/>
      <c r="M141" s="371">
        <f t="shared" si="12"/>
        <v>0</v>
      </c>
      <c r="N141" s="350"/>
      <c r="O141" s="378"/>
      <c r="P141" s="375">
        <f t="shared" si="11"/>
        <v>0</v>
      </c>
    </row>
    <row r="142" spans="1:16" ht="12" customHeight="1">
      <c r="A142" s="342">
        <v>346</v>
      </c>
      <c r="B142" s="329" t="s">
        <v>182</v>
      </c>
      <c r="C142" s="323"/>
      <c r="D142" s="323"/>
      <c r="E142" s="323"/>
      <c r="F142" s="323">
        <f t="shared" si="13"/>
        <v>0</v>
      </c>
      <c r="G142" s="323"/>
      <c r="H142" s="323"/>
      <c r="I142" s="323"/>
      <c r="J142" s="347"/>
      <c r="K142" s="363"/>
      <c r="L142" s="364"/>
      <c r="M142" s="371">
        <f t="shared" si="12"/>
        <v>0</v>
      </c>
      <c r="N142" s="350"/>
      <c r="O142" s="325"/>
      <c r="P142" s="375">
        <f t="shared" si="11"/>
        <v>0</v>
      </c>
    </row>
    <row r="143" spans="1:16" ht="12" customHeight="1">
      <c r="A143" s="342">
        <v>346</v>
      </c>
      <c r="B143" s="329" t="s">
        <v>215</v>
      </c>
      <c r="C143" s="323"/>
      <c r="D143" s="323"/>
      <c r="E143" s="323"/>
      <c r="F143" s="323">
        <f t="shared" si="13"/>
        <v>0</v>
      </c>
      <c r="G143" s="323"/>
      <c r="H143" s="323"/>
      <c r="I143" s="323"/>
      <c r="J143" s="347"/>
      <c r="K143" s="363"/>
      <c r="L143" s="370">
        <v>56900</v>
      </c>
      <c r="M143" s="371">
        <f t="shared" si="12"/>
        <v>56900</v>
      </c>
      <c r="N143" s="350"/>
      <c r="O143" s="325"/>
      <c r="P143" s="375">
        <f t="shared" si="11"/>
        <v>0</v>
      </c>
    </row>
    <row r="144" spans="1:16" ht="12" customHeight="1">
      <c r="A144" s="342">
        <v>346</v>
      </c>
      <c r="B144" s="329" t="s">
        <v>184</v>
      </c>
      <c r="C144" s="323"/>
      <c r="D144" s="323"/>
      <c r="E144" s="323"/>
      <c r="F144" s="323">
        <f t="shared" si="13"/>
        <v>0</v>
      </c>
      <c r="G144" s="323"/>
      <c r="H144" s="323"/>
      <c r="I144" s="323"/>
      <c r="J144" s="347"/>
      <c r="K144" s="363"/>
      <c r="L144" s="370"/>
      <c r="M144" s="371">
        <f t="shared" si="12"/>
        <v>0</v>
      </c>
      <c r="N144" s="350"/>
      <c r="O144" s="325"/>
      <c r="P144" s="375">
        <f aca="true" t="shared" si="20" ref="P144:P152">O144-N144</f>
        <v>0</v>
      </c>
    </row>
    <row r="145" spans="1:16" ht="12.75" customHeight="1">
      <c r="A145" s="342">
        <v>346</v>
      </c>
      <c r="B145" s="333" t="s">
        <v>185</v>
      </c>
      <c r="C145" s="323"/>
      <c r="D145" s="323"/>
      <c r="E145" s="323"/>
      <c r="F145" s="323">
        <f t="shared" si="13"/>
        <v>0</v>
      </c>
      <c r="G145" s="323"/>
      <c r="H145" s="323"/>
      <c r="I145" s="323"/>
      <c r="J145" s="347"/>
      <c r="K145" s="363"/>
      <c r="L145" s="364"/>
      <c r="M145" s="371">
        <f t="shared" si="12"/>
        <v>0</v>
      </c>
      <c r="N145" s="350"/>
      <c r="O145" s="325">
        <v>10000</v>
      </c>
      <c r="P145" s="375">
        <f t="shared" si="20"/>
        <v>10000</v>
      </c>
    </row>
    <row r="146" spans="1:16" ht="12.75" customHeight="1">
      <c r="A146" s="342">
        <v>346</v>
      </c>
      <c r="B146" s="324" t="s">
        <v>22</v>
      </c>
      <c r="C146" s="323"/>
      <c r="D146" s="323"/>
      <c r="E146" s="323"/>
      <c r="F146" s="323">
        <f t="shared" si="13"/>
        <v>0</v>
      </c>
      <c r="G146" s="323"/>
      <c r="H146" s="323"/>
      <c r="I146" s="323"/>
      <c r="J146" s="347"/>
      <c r="K146" s="363"/>
      <c r="L146" s="370"/>
      <c r="M146" s="371">
        <f t="shared" si="12"/>
        <v>0</v>
      </c>
      <c r="N146" s="350"/>
      <c r="O146" s="378">
        <v>23609</v>
      </c>
      <c r="P146" s="375">
        <f t="shared" si="20"/>
        <v>23609</v>
      </c>
    </row>
    <row r="147" spans="1:16" ht="12.75" customHeight="1">
      <c r="A147" s="342">
        <v>346</v>
      </c>
      <c r="B147" s="324" t="s">
        <v>76</v>
      </c>
      <c r="C147" s="323"/>
      <c r="D147" s="323"/>
      <c r="E147" s="323"/>
      <c r="F147" s="323">
        <f t="shared" si="13"/>
        <v>0</v>
      </c>
      <c r="G147" s="323"/>
      <c r="H147" s="323"/>
      <c r="I147" s="323"/>
      <c r="J147" s="347"/>
      <c r="K147" s="363"/>
      <c r="L147" s="370"/>
      <c r="M147" s="371">
        <f t="shared" si="12"/>
        <v>0</v>
      </c>
      <c r="N147" s="350"/>
      <c r="O147" s="378"/>
      <c r="P147" s="375">
        <f t="shared" si="20"/>
        <v>0</v>
      </c>
    </row>
    <row r="148" spans="1:16" ht="37.5" customHeight="1">
      <c r="A148" s="343">
        <v>349</v>
      </c>
      <c r="B148" s="338" t="s">
        <v>119</v>
      </c>
      <c r="C148" s="323">
        <f>C149+C151</f>
        <v>0</v>
      </c>
      <c r="D148" s="323">
        <f aca="true" t="shared" si="21" ref="D148:O148">D149+D151+D150</f>
        <v>0</v>
      </c>
      <c r="E148" s="323">
        <f t="shared" si="21"/>
        <v>0</v>
      </c>
      <c r="F148" s="323">
        <f t="shared" si="21"/>
        <v>0</v>
      </c>
      <c r="G148" s="323">
        <f t="shared" si="21"/>
        <v>0</v>
      </c>
      <c r="H148" s="323">
        <f t="shared" si="21"/>
        <v>0</v>
      </c>
      <c r="I148" s="323">
        <f t="shared" si="21"/>
        <v>0</v>
      </c>
      <c r="J148" s="347">
        <f t="shared" si="21"/>
        <v>0</v>
      </c>
      <c r="K148" s="363">
        <f t="shared" si="21"/>
        <v>0</v>
      </c>
      <c r="L148" s="364">
        <f t="shared" si="21"/>
        <v>44000</v>
      </c>
      <c r="M148" s="371">
        <f t="shared" si="21"/>
        <v>44000</v>
      </c>
      <c r="N148" s="350">
        <f t="shared" si="21"/>
        <v>0</v>
      </c>
      <c r="O148" s="325">
        <f t="shared" si="21"/>
        <v>10000</v>
      </c>
      <c r="P148" s="375">
        <f t="shared" si="20"/>
        <v>10000</v>
      </c>
    </row>
    <row r="149" spans="1:16" ht="24.75" customHeight="1">
      <c r="A149" s="343">
        <v>349</v>
      </c>
      <c r="B149" s="339" t="s">
        <v>219</v>
      </c>
      <c r="C149" s="323"/>
      <c r="D149" s="323"/>
      <c r="E149" s="323"/>
      <c r="F149" s="323">
        <f t="shared" si="13"/>
        <v>0</v>
      </c>
      <c r="G149" s="323"/>
      <c r="H149" s="323"/>
      <c r="I149" s="323"/>
      <c r="J149" s="347"/>
      <c r="K149" s="363"/>
      <c r="L149" s="364"/>
      <c r="M149" s="371">
        <f t="shared" si="12"/>
        <v>0</v>
      </c>
      <c r="N149" s="350"/>
      <c r="O149" s="325">
        <v>5000</v>
      </c>
      <c r="P149" s="375">
        <f t="shared" si="20"/>
        <v>5000</v>
      </c>
    </row>
    <row r="150" spans="1:16" ht="25.5" customHeight="1">
      <c r="A150" s="343">
        <v>349</v>
      </c>
      <c r="B150" s="339" t="s">
        <v>188</v>
      </c>
      <c r="C150" s="323"/>
      <c r="D150" s="323"/>
      <c r="E150" s="323"/>
      <c r="F150" s="323">
        <f t="shared" si="13"/>
        <v>0</v>
      </c>
      <c r="G150" s="323"/>
      <c r="H150" s="323"/>
      <c r="I150" s="323"/>
      <c r="J150" s="347"/>
      <c r="K150" s="363"/>
      <c r="L150" s="370"/>
      <c r="M150" s="371">
        <f t="shared" si="12"/>
        <v>0</v>
      </c>
      <c r="N150" s="350"/>
      <c r="O150" s="374">
        <v>5000</v>
      </c>
      <c r="P150" s="375">
        <f t="shared" si="20"/>
        <v>5000</v>
      </c>
    </row>
    <row r="151" spans="1:16" ht="22.5" customHeight="1" thickBot="1">
      <c r="A151" s="488">
        <v>349</v>
      </c>
      <c r="B151" s="505" t="s">
        <v>215</v>
      </c>
      <c r="C151" s="413"/>
      <c r="D151" s="413"/>
      <c r="E151" s="413"/>
      <c r="F151" s="413">
        <f t="shared" si="13"/>
        <v>0</v>
      </c>
      <c r="G151" s="413"/>
      <c r="H151" s="413"/>
      <c r="I151" s="413"/>
      <c r="J151" s="414"/>
      <c r="K151" s="415"/>
      <c r="L151" s="506">
        <v>44000</v>
      </c>
      <c r="M151" s="417">
        <f t="shared" si="12"/>
        <v>44000</v>
      </c>
      <c r="N151" s="418"/>
      <c r="O151" s="448"/>
      <c r="P151" s="420">
        <f t="shared" si="20"/>
        <v>0</v>
      </c>
    </row>
    <row r="152" spans="1:16" ht="26.25" customHeight="1" thickBot="1">
      <c r="A152" s="507"/>
      <c r="B152" s="487" t="s">
        <v>14</v>
      </c>
      <c r="C152" s="403">
        <f>C114+C108+C97+C59+C30+C23+C19+C14+C11+C9+C6+C95+C105+C129+C134+C132+C148</f>
        <v>0</v>
      </c>
      <c r="D152" s="403">
        <f aca="true" t="shared" si="22" ref="D152:O152">D114+D108+D97+D59+D30+D23+D19+D14+D11+D9+D6+D95+D105+D129+D134+D132+D148+D29+D133+D131</f>
        <v>0</v>
      </c>
      <c r="E152" s="403">
        <f t="shared" si="22"/>
        <v>9296506.47</v>
      </c>
      <c r="F152" s="403">
        <f t="shared" si="22"/>
        <v>9296506.47</v>
      </c>
      <c r="G152" s="403">
        <f t="shared" si="22"/>
        <v>0</v>
      </c>
      <c r="H152" s="403">
        <f t="shared" si="22"/>
        <v>0</v>
      </c>
      <c r="I152" s="403">
        <f t="shared" si="22"/>
        <v>0</v>
      </c>
      <c r="J152" s="404">
        <f t="shared" si="22"/>
        <v>0</v>
      </c>
      <c r="K152" s="405">
        <f t="shared" si="22"/>
        <v>0</v>
      </c>
      <c r="L152" s="426">
        <f t="shared" si="22"/>
        <v>55161309.96</v>
      </c>
      <c r="M152" s="407">
        <f t="shared" si="22"/>
        <v>55161309.96</v>
      </c>
      <c r="N152" s="408">
        <f t="shared" si="22"/>
        <v>0</v>
      </c>
      <c r="O152" s="427">
        <f t="shared" si="22"/>
        <v>488407.54</v>
      </c>
      <c r="P152" s="410">
        <f t="shared" si="20"/>
        <v>488407.54</v>
      </c>
    </row>
    <row r="153" spans="1:16" s="27" customFormat="1" ht="12.75">
      <c r="A153" s="24"/>
      <c r="B153" s="25"/>
      <c r="C153" s="26"/>
      <c r="D153" s="380"/>
      <c r="E153" s="381"/>
      <c r="F153" s="380"/>
      <c r="G153" s="380"/>
      <c r="H153" s="380"/>
      <c r="I153" s="380"/>
      <c r="J153" s="380"/>
      <c r="K153" s="380"/>
      <c r="L153" s="381"/>
      <c r="M153" s="380"/>
      <c r="N153" s="380"/>
      <c r="O153" s="381"/>
      <c r="P153" s="380"/>
    </row>
    <row r="155" spans="6:12" ht="12.75">
      <c r="F155" s="383"/>
      <c r="L155" s="384">
        <f>E152+L152+O152</f>
        <v>64946223.97</v>
      </c>
    </row>
    <row r="157" ht="12.75">
      <c r="F157" s="383"/>
    </row>
    <row r="158" ht="12.75">
      <c r="M158" s="383"/>
    </row>
  </sheetData>
  <sheetProtection/>
  <mergeCells count="17">
    <mergeCell ref="P4:P5"/>
    <mergeCell ref="H4:H5"/>
    <mergeCell ref="I4:I5"/>
    <mergeCell ref="J4:J5"/>
    <mergeCell ref="L4:L5"/>
    <mergeCell ref="M4:M5"/>
    <mergeCell ref="O4:O5"/>
    <mergeCell ref="B1:B5"/>
    <mergeCell ref="C1:P1"/>
    <mergeCell ref="D2:J2"/>
    <mergeCell ref="D3:J3"/>
    <mergeCell ref="K3:M3"/>
    <mergeCell ref="N3:P3"/>
    <mergeCell ref="C4:C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158"/>
  <sheetViews>
    <sheetView tabSelected="1" zoomScale="130" zoomScaleNormal="130" zoomScalePageLayoutView="0" workbookViewId="0" topLeftCell="A88">
      <selection activeCell="L18" sqref="L18"/>
    </sheetView>
  </sheetViews>
  <sheetFormatPr defaultColWidth="9.00390625" defaultRowHeight="12.75"/>
  <cols>
    <col min="1" max="1" width="5.75390625" style="1" customWidth="1"/>
    <col min="2" max="2" width="39.625" style="1" customWidth="1"/>
    <col min="3" max="3" width="13.875" style="1" hidden="1" customWidth="1"/>
    <col min="4" max="4" width="10.25390625" style="382" customWidth="1"/>
    <col min="5" max="5" width="14.375" style="320" customWidth="1"/>
    <col min="6" max="6" width="13.125" style="382" customWidth="1"/>
    <col min="7" max="7" width="13.25390625" style="382" hidden="1" customWidth="1"/>
    <col min="8" max="8" width="13.00390625" style="382" hidden="1" customWidth="1"/>
    <col min="9" max="9" width="17.375" style="382" hidden="1" customWidth="1"/>
    <col min="10" max="10" width="16.75390625" style="382" hidden="1" customWidth="1"/>
    <col min="11" max="11" width="8.125" style="382" customWidth="1"/>
    <col min="12" max="12" width="15.75390625" style="320" customWidth="1"/>
    <col min="13" max="13" width="13.75390625" style="382" customWidth="1"/>
    <col min="14" max="14" width="7.875" style="382" customWidth="1"/>
    <col min="15" max="15" width="13.125" style="320" customWidth="1"/>
    <col min="16" max="16" width="12.00390625" style="382" customWidth="1"/>
    <col min="17" max="18" width="9.125" style="1" customWidth="1"/>
    <col min="19" max="19" width="10.00390625" style="1" bestFit="1" customWidth="1"/>
    <col min="20" max="16384" width="9.125" style="1" customWidth="1"/>
  </cols>
  <sheetData>
    <row r="1" spans="1:16" ht="16.5" customHeight="1" thickBot="1">
      <c r="A1" s="340"/>
      <c r="B1" s="571" t="s">
        <v>0</v>
      </c>
      <c r="C1" s="574" t="s">
        <v>99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6"/>
    </row>
    <row r="2" spans="1:16" ht="16.5" customHeight="1">
      <c r="A2" s="341"/>
      <c r="B2" s="572"/>
      <c r="C2" s="353"/>
      <c r="D2" s="577"/>
      <c r="E2" s="577"/>
      <c r="F2" s="577"/>
      <c r="G2" s="577"/>
      <c r="H2" s="577"/>
      <c r="I2" s="577"/>
      <c r="J2" s="578"/>
      <c r="K2" s="359"/>
      <c r="L2" s="360"/>
      <c r="M2" s="361"/>
      <c r="N2" s="354"/>
      <c r="O2" s="355"/>
      <c r="P2" s="356"/>
    </row>
    <row r="3" spans="1:16" ht="16.5" customHeight="1">
      <c r="A3" s="341"/>
      <c r="B3" s="572"/>
      <c r="C3" s="321" t="s">
        <v>127</v>
      </c>
      <c r="D3" s="579" t="s">
        <v>85</v>
      </c>
      <c r="E3" s="579"/>
      <c r="F3" s="579"/>
      <c r="G3" s="579"/>
      <c r="H3" s="579"/>
      <c r="I3" s="579"/>
      <c r="J3" s="580"/>
      <c r="K3" s="581" t="s">
        <v>86</v>
      </c>
      <c r="L3" s="582"/>
      <c r="M3" s="583"/>
      <c r="N3" s="584" t="s">
        <v>87</v>
      </c>
      <c r="O3" s="585"/>
      <c r="P3" s="586"/>
    </row>
    <row r="4" spans="1:16" ht="15.75" customHeight="1">
      <c r="A4" s="341"/>
      <c r="B4" s="572"/>
      <c r="C4" s="587" t="s">
        <v>128</v>
      </c>
      <c r="D4" s="508" t="s">
        <v>129</v>
      </c>
      <c r="E4" s="579" t="s">
        <v>220</v>
      </c>
      <c r="F4" s="587" t="s">
        <v>221</v>
      </c>
      <c r="G4" s="579" t="s">
        <v>132</v>
      </c>
      <c r="H4" s="579" t="s">
        <v>52</v>
      </c>
      <c r="I4" s="587" t="s">
        <v>53</v>
      </c>
      <c r="J4" s="592" t="s">
        <v>54</v>
      </c>
      <c r="K4" s="362" t="s">
        <v>129</v>
      </c>
      <c r="L4" s="582" t="s">
        <v>220</v>
      </c>
      <c r="M4" s="595" t="s">
        <v>221</v>
      </c>
      <c r="N4" s="349" t="s">
        <v>129</v>
      </c>
      <c r="O4" s="585" t="s">
        <v>220</v>
      </c>
      <c r="P4" s="590" t="s">
        <v>221</v>
      </c>
    </row>
    <row r="5" spans="1:16" ht="33.75" customHeight="1" thickBot="1">
      <c r="A5" s="385"/>
      <c r="B5" s="573"/>
      <c r="C5" s="588"/>
      <c r="D5" s="509" t="s">
        <v>133</v>
      </c>
      <c r="E5" s="589"/>
      <c r="F5" s="588"/>
      <c r="G5" s="589"/>
      <c r="H5" s="589"/>
      <c r="I5" s="588"/>
      <c r="J5" s="593"/>
      <c r="K5" s="387" t="s">
        <v>86</v>
      </c>
      <c r="L5" s="594"/>
      <c r="M5" s="596"/>
      <c r="N5" s="388" t="s">
        <v>87</v>
      </c>
      <c r="O5" s="597"/>
      <c r="P5" s="591"/>
    </row>
    <row r="6" spans="1:16" ht="16.5" customHeight="1" thickBot="1">
      <c r="A6" s="400">
        <v>211</v>
      </c>
      <c r="B6" s="401" t="s">
        <v>27</v>
      </c>
      <c r="C6" s="402"/>
      <c r="D6" s="403"/>
      <c r="E6" s="403"/>
      <c r="F6" s="403">
        <f aca="true" t="shared" si="0" ref="F6:F15">E6-D6</f>
        <v>0</v>
      </c>
      <c r="G6" s="403"/>
      <c r="H6" s="403"/>
      <c r="I6" s="403"/>
      <c r="J6" s="404"/>
      <c r="K6" s="405"/>
      <c r="L6" s="406">
        <f>L7+L8</f>
        <v>39062600</v>
      </c>
      <c r="M6" s="407">
        <f>L6-K6</f>
        <v>39062600</v>
      </c>
      <c r="N6" s="408"/>
      <c r="O6" s="513">
        <f>O7+O8</f>
        <v>65000</v>
      </c>
      <c r="P6" s="410">
        <f>O6-N6</f>
        <v>65000</v>
      </c>
    </row>
    <row r="7" spans="1:16" ht="12" customHeight="1">
      <c r="A7" s="389"/>
      <c r="B7" s="390" t="s">
        <v>198</v>
      </c>
      <c r="C7" s="391"/>
      <c r="D7" s="392"/>
      <c r="E7" s="392"/>
      <c r="F7" s="392">
        <f t="shared" si="0"/>
        <v>0</v>
      </c>
      <c r="G7" s="392"/>
      <c r="H7" s="392"/>
      <c r="I7" s="392"/>
      <c r="J7" s="393"/>
      <c r="K7" s="394"/>
      <c r="L7" s="519">
        <v>35084600</v>
      </c>
      <c r="M7" s="396">
        <f>L7-K7</f>
        <v>35084600</v>
      </c>
      <c r="N7" s="397"/>
      <c r="O7" s="310">
        <v>65000</v>
      </c>
      <c r="P7" s="399">
        <f>O7-N7</f>
        <v>65000</v>
      </c>
    </row>
    <row r="8" spans="1:16" ht="16.5" customHeight="1" thickBot="1">
      <c r="A8" s="385"/>
      <c r="B8" s="411" t="s">
        <v>199</v>
      </c>
      <c r="C8" s="412"/>
      <c r="D8" s="413"/>
      <c r="E8" s="413"/>
      <c r="F8" s="413">
        <f t="shared" si="0"/>
        <v>0</v>
      </c>
      <c r="G8" s="413"/>
      <c r="H8" s="413"/>
      <c r="I8" s="413"/>
      <c r="J8" s="414"/>
      <c r="K8" s="415"/>
      <c r="L8" s="519">
        <v>3978000</v>
      </c>
      <c r="M8" s="417">
        <f>L8-K8</f>
        <v>3978000</v>
      </c>
      <c r="N8" s="418"/>
      <c r="O8" s="514"/>
      <c r="P8" s="420">
        <f>O8-N8</f>
        <v>0</v>
      </c>
    </row>
    <row r="9" spans="1:16" ht="16.5" thickBot="1">
      <c r="A9" s="400">
        <v>212</v>
      </c>
      <c r="B9" s="424" t="s">
        <v>3</v>
      </c>
      <c r="C9" s="425">
        <f aca="true" t="shared" si="1" ref="C9:O9">SUM(C10:C10)</f>
        <v>0</v>
      </c>
      <c r="D9" s="403">
        <f t="shared" si="1"/>
        <v>0</v>
      </c>
      <c r="E9" s="403">
        <f t="shared" si="1"/>
        <v>0</v>
      </c>
      <c r="F9" s="403">
        <f t="shared" si="1"/>
        <v>0</v>
      </c>
      <c r="G9" s="403">
        <f t="shared" si="1"/>
        <v>0</v>
      </c>
      <c r="H9" s="403">
        <f t="shared" si="1"/>
        <v>0</v>
      </c>
      <c r="I9" s="403">
        <f t="shared" si="1"/>
        <v>0</v>
      </c>
      <c r="J9" s="404">
        <f t="shared" si="1"/>
        <v>0</v>
      </c>
      <c r="K9" s="405">
        <f t="shared" si="1"/>
        <v>0</v>
      </c>
      <c r="L9" s="426">
        <f t="shared" si="1"/>
        <v>0</v>
      </c>
      <c r="M9" s="407">
        <f t="shared" si="1"/>
        <v>0</v>
      </c>
      <c r="N9" s="408">
        <f t="shared" si="1"/>
        <v>0</v>
      </c>
      <c r="O9" s="427">
        <f t="shared" si="1"/>
        <v>0</v>
      </c>
      <c r="P9" s="410">
        <f aca="true" t="shared" si="2" ref="P9:P74">O9-N9</f>
        <v>0</v>
      </c>
    </row>
    <row r="10" spans="1:16" ht="13.5" thickBot="1">
      <c r="A10" s="428"/>
      <c r="B10" s="429" t="s">
        <v>15</v>
      </c>
      <c r="C10" s="430"/>
      <c r="D10" s="431"/>
      <c r="E10" s="431"/>
      <c r="F10" s="432">
        <f t="shared" si="0"/>
        <v>0</v>
      </c>
      <c r="G10" s="431"/>
      <c r="H10" s="431"/>
      <c r="I10" s="431"/>
      <c r="J10" s="433"/>
      <c r="K10" s="434"/>
      <c r="L10" s="435"/>
      <c r="M10" s="436">
        <f aca="true" t="shared" si="3" ref="M10:M83">L10-K10</f>
        <v>0</v>
      </c>
      <c r="N10" s="437"/>
      <c r="O10" s="438"/>
      <c r="P10" s="439">
        <f t="shared" si="2"/>
        <v>0</v>
      </c>
    </row>
    <row r="11" spans="1:16" ht="16.5" thickBot="1">
      <c r="A11" s="400">
        <v>213</v>
      </c>
      <c r="B11" s="424" t="s">
        <v>28</v>
      </c>
      <c r="C11" s="425"/>
      <c r="D11" s="403"/>
      <c r="E11" s="403"/>
      <c r="F11" s="403">
        <f t="shared" si="0"/>
        <v>0</v>
      </c>
      <c r="G11" s="403"/>
      <c r="H11" s="403"/>
      <c r="I11" s="403"/>
      <c r="J11" s="404"/>
      <c r="K11" s="405"/>
      <c r="L11" s="406">
        <f>L12+L13</f>
        <v>11796856</v>
      </c>
      <c r="M11" s="407">
        <f t="shared" si="3"/>
        <v>11796856</v>
      </c>
      <c r="N11" s="408"/>
      <c r="O11" s="513">
        <f>O12+O13</f>
        <v>20000</v>
      </c>
      <c r="P11" s="410">
        <f t="shared" si="2"/>
        <v>20000</v>
      </c>
    </row>
    <row r="12" spans="1:16" ht="12.75" customHeight="1">
      <c r="A12" s="389"/>
      <c r="B12" s="390" t="s">
        <v>198</v>
      </c>
      <c r="C12" s="440"/>
      <c r="D12" s="392"/>
      <c r="E12" s="392"/>
      <c r="F12" s="392">
        <f t="shared" si="0"/>
        <v>0</v>
      </c>
      <c r="G12" s="392"/>
      <c r="H12" s="392"/>
      <c r="I12" s="392"/>
      <c r="J12" s="393"/>
      <c r="K12" s="394"/>
      <c r="L12" s="519">
        <v>10595500</v>
      </c>
      <c r="M12" s="396">
        <f t="shared" si="3"/>
        <v>10595500</v>
      </c>
      <c r="N12" s="397"/>
      <c r="O12" s="310">
        <v>20000</v>
      </c>
      <c r="P12" s="399">
        <f t="shared" si="2"/>
        <v>20000</v>
      </c>
    </row>
    <row r="13" spans="1:16" ht="16.5" thickBot="1">
      <c r="A13" s="385"/>
      <c r="B13" s="411" t="s">
        <v>199</v>
      </c>
      <c r="C13" s="441"/>
      <c r="D13" s="413"/>
      <c r="E13" s="413"/>
      <c r="F13" s="413">
        <f t="shared" si="0"/>
        <v>0</v>
      </c>
      <c r="G13" s="413"/>
      <c r="H13" s="413"/>
      <c r="I13" s="413"/>
      <c r="J13" s="414"/>
      <c r="K13" s="415"/>
      <c r="L13" s="519">
        <v>1201356</v>
      </c>
      <c r="M13" s="417">
        <f t="shared" si="3"/>
        <v>1201356</v>
      </c>
      <c r="N13" s="418"/>
      <c r="O13" s="514"/>
      <c r="P13" s="420">
        <f t="shared" si="2"/>
        <v>0</v>
      </c>
    </row>
    <row r="14" spans="1:16" ht="16.5" thickBot="1">
      <c r="A14" s="400">
        <v>221</v>
      </c>
      <c r="B14" s="424" t="s">
        <v>1</v>
      </c>
      <c r="C14" s="425">
        <f aca="true" t="shared" si="4" ref="C14:O14">SUM(C15:C18)</f>
        <v>2433.04</v>
      </c>
      <c r="D14" s="403">
        <f t="shared" si="4"/>
        <v>9433.04</v>
      </c>
      <c r="E14" s="403">
        <f t="shared" si="4"/>
        <v>11040</v>
      </c>
      <c r="F14" s="403">
        <f t="shared" si="4"/>
        <v>1606.9599999999991</v>
      </c>
      <c r="G14" s="403">
        <f t="shared" si="4"/>
        <v>0</v>
      </c>
      <c r="H14" s="403">
        <f t="shared" si="4"/>
        <v>0</v>
      </c>
      <c r="I14" s="403">
        <f t="shared" si="4"/>
        <v>0</v>
      </c>
      <c r="J14" s="404">
        <f t="shared" si="4"/>
        <v>0</v>
      </c>
      <c r="K14" s="405">
        <f t="shared" si="4"/>
        <v>0</v>
      </c>
      <c r="L14" s="426">
        <f t="shared" si="4"/>
        <v>7000</v>
      </c>
      <c r="M14" s="407">
        <f t="shared" si="3"/>
        <v>7000</v>
      </c>
      <c r="N14" s="408">
        <f t="shared" si="4"/>
        <v>0</v>
      </c>
      <c r="O14" s="427">
        <f t="shared" si="4"/>
        <v>5000</v>
      </c>
      <c r="P14" s="410">
        <f t="shared" si="2"/>
        <v>5000</v>
      </c>
    </row>
    <row r="15" spans="1:16" ht="12.75">
      <c r="A15" s="442"/>
      <c r="B15" s="422" t="s">
        <v>29</v>
      </c>
      <c r="C15" s="392">
        <f>D15+K15+N15</f>
        <v>2433.04</v>
      </c>
      <c r="D15" s="510">
        <v>2433.04</v>
      </c>
      <c r="E15" s="392">
        <v>11040</v>
      </c>
      <c r="F15" s="392">
        <f t="shared" si="0"/>
        <v>8606.96</v>
      </c>
      <c r="G15" s="392"/>
      <c r="H15" s="392"/>
      <c r="I15" s="392"/>
      <c r="J15" s="393"/>
      <c r="K15" s="394"/>
      <c r="L15" s="443"/>
      <c r="M15" s="396">
        <f t="shared" si="3"/>
        <v>0</v>
      </c>
      <c r="N15" s="397"/>
      <c r="O15" s="444">
        <v>5000</v>
      </c>
      <c r="P15" s="399">
        <f t="shared" si="2"/>
        <v>5000</v>
      </c>
    </row>
    <row r="16" spans="1:16" ht="12.75">
      <c r="A16" s="342"/>
      <c r="B16" s="324" t="s">
        <v>21</v>
      </c>
      <c r="C16" s="323"/>
      <c r="D16" s="511">
        <v>7000</v>
      </c>
      <c r="E16" s="323"/>
      <c r="F16" s="323">
        <f>E16-D16</f>
        <v>-7000</v>
      </c>
      <c r="G16" s="323"/>
      <c r="H16" s="323"/>
      <c r="I16" s="323"/>
      <c r="J16" s="347"/>
      <c r="K16" s="363"/>
      <c r="L16" s="365"/>
      <c r="M16" s="371">
        <f t="shared" si="3"/>
        <v>0</v>
      </c>
      <c r="N16" s="350"/>
      <c r="O16" s="376"/>
      <c r="P16" s="375">
        <f t="shared" si="2"/>
        <v>0</v>
      </c>
    </row>
    <row r="17" spans="1:16" ht="12.75">
      <c r="A17" s="342"/>
      <c r="B17" s="324" t="s">
        <v>134</v>
      </c>
      <c r="C17" s="323"/>
      <c r="D17" s="323"/>
      <c r="E17" s="323"/>
      <c r="F17" s="323">
        <f>E17-D17</f>
        <v>0</v>
      </c>
      <c r="G17" s="323"/>
      <c r="H17" s="323"/>
      <c r="I17" s="323"/>
      <c r="J17" s="347"/>
      <c r="K17" s="363"/>
      <c r="L17" s="515"/>
      <c r="M17" s="371">
        <f t="shared" si="3"/>
        <v>0</v>
      </c>
      <c r="N17" s="350"/>
      <c r="O17" s="325"/>
      <c r="P17" s="375">
        <f t="shared" si="2"/>
        <v>0</v>
      </c>
    </row>
    <row r="18" spans="1:16" ht="13.5" thickBot="1">
      <c r="A18" s="445"/>
      <c r="B18" s="446" t="s">
        <v>95</v>
      </c>
      <c r="C18" s="413"/>
      <c r="D18" s="413"/>
      <c r="E18" s="413"/>
      <c r="F18" s="413">
        <f aca="true" t="shared" si="5" ref="F18:F93">E18-D18</f>
        <v>0</v>
      </c>
      <c r="G18" s="413"/>
      <c r="H18" s="413"/>
      <c r="I18" s="413"/>
      <c r="J18" s="414"/>
      <c r="K18" s="415"/>
      <c r="L18" s="365">
        <v>7000</v>
      </c>
      <c r="M18" s="417">
        <f t="shared" si="3"/>
        <v>7000</v>
      </c>
      <c r="N18" s="418"/>
      <c r="O18" s="448"/>
      <c r="P18" s="420">
        <f t="shared" si="2"/>
        <v>0</v>
      </c>
    </row>
    <row r="19" spans="1:19" ht="16.5" thickBot="1">
      <c r="A19" s="400">
        <v>222</v>
      </c>
      <c r="B19" s="424" t="s">
        <v>4</v>
      </c>
      <c r="C19" s="403">
        <f>SUM(C20:C22)</f>
        <v>0</v>
      </c>
      <c r="D19" s="403">
        <f aca="true" t="shared" si="6" ref="D19:O19">SUM(D20:D22)</f>
        <v>0</v>
      </c>
      <c r="E19" s="403">
        <f t="shared" si="6"/>
        <v>40000</v>
      </c>
      <c r="F19" s="403">
        <f t="shared" si="5"/>
        <v>40000</v>
      </c>
      <c r="G19" s="403">
        <f t="shared" si="6"/>
        <v>0</v>
      </c>
      <c r="H19" s="403">
        <f t="shared" si="6"/>
        <v>0</v>
      </c>
      <c r="I19" s="403">
        <f t="shared" si="6"/>
        <v>0</v>
      </c>
      <c r="J19" s="404">
        <f t="shared" si="6"/>
        <v>0</v>
      </c>
      <c r="K19" s="405">
        <f t="shared" si="6"/>
        <v>0</v>
      </c>
      <c r="L19" s="426">
        <f t="shared" si="6"/>
        <v>0</v>
      </c>
      <c r="M19" s="407">
        <f t="shared" si="3"/>
        <v>0</v>
      </c>
      <c r="N19" s="408">
        <f t="shared" si="6"/>
        <v>0</v>
      </c>
      <c r="O19" s="427">
        <f t="shared" si="6"/>
        <v>0</v>
      </c>
      <c r="P19" s="410">
        <f t="shared" si="2"/>
        <v>0</v>
      </c>
      <c r="S19" s="208"/>
    </row>
    <row r="20" spans="1:16" ht="12.75">
      <c r="A20" s="421"/>
      <c r="B20" s="422" t="s">
        <v>50</v>
      </c>
      <c r="C20" s="392">
        <f>D20+K20+N20</f>
        <v>0</v>
      </c>
      <c r="D20" s="392"/>
      <c r="E20" s="449">
        <v>40000</v>
      </c>
      <c r="F20" s="392">
        <f t="shared" si="5"/>
        <v>40000</v>
      </c>
      <c r="G20" s="392"/>
      <c r="H20" s="392"/>
      <c r="I20" s="392"/>
      <c r="J20" s="393"/>
      <c r="K20" s="394"/>
      <c r="L20" s="516"/>
      <c r="M20" s="396">
        <f t="shared" si="3"/>
        <v>0</v>
      </c>
      <c r="N20" s="397"/>
      <c r="O20" s="451"/>
      <c r="P20" s="399">
        <f t="shared" si="2"/>
        <v>0</v>
      </c>
    </row>
    <row r="21" spans="1:16" ht="12.75">
      <c r="A21" s="342"/>
      <c r="B21" s="324" t="s">
        <v>25</v>
      </c>
      <c r="C21" s="323"/>
      <c r="D21" s="323"/>
      <c r="E21" s="323"/>
      <c r="F21" s="323">
        <f t="shared" si="5"/>
        <v>0</v>
      </c>
      <c r="G21" s="323"/>
      <c r="H21" s="323"/>
      <c r="I21" s="323"/>
      <c r="J21" s="347"/>
      <c r="K21" s="363"/>
      <c r="L21" s="364"/>
      <c r="M21" s="371">
        <f t="shared" si="3"/>
        <v>0</v>
      </c>
      <c r="N21" s="350"/>
      <c r="O21" s="325"/>
      <c r="P21" s="375">
        <f t="shared" si="2"/>
        <v>0</v>
      </c>
    </row>
    <row r="22" spans="1:16" ht="13.5" thickBot="1">
      <c r="A22" s="452"/>
      <c r="B22" s="453" t="s">
        <v>66</v>
      </c>
      <c r="C22" s="413"/>
      <c r="D22" s="413"/>
      <c r="E22" s="413"/>
      <c r="F22" s="413">
        <f t="shared" si="5"/>
        <v>0</v>
      </c>
      <c r="G22" s="413"/>
      <c r="H22" s="413"/>
      <c r="I22" s="413"/>
      <c r="J22" s="414"/>
      <c r="K22" s="415"/>
      <c r="L22" s="454"/>
      <c r="M22" s="417">
        <f t="shared" si="3"/>
        <v>0</v>
      </c>
      <c r="N22" s="418"/>
      <c r="O22" s="448"/>
      <c r="P22" s="420">
        <f t="shared" si="2"/>
        <v>0</v>
      </c>
    </row>
    <row r="23" spans="1:16" ht="16.5" thickBot="1">
      <c r="A23" s="400">
        <v>223</v>
      </c>
      <c r="B23" s="424" t="s">
        <v>5</v>
      </c>
      <c r="C23" s="425">
        <f>SUM(C24:C26)</f>
        <v>0</v>
      </c>
      <c r="D23" s="403">
        <f>SUM(D24:D28)</f>
        <v>0</v>
      </c>
      <c r="E23" s="403">
        <f>SUM(E24:E28)</f>
        <v>3188453.1100000003</v>
      </c>
      <c r="F23" s="403">
        <f t="shared" si="5"/>
        <v>3188453.1100000003</v>
      </c>
      <c r="G23" s="403">
        <f aca="true" t="shared" si="7" ref="G23:O23">SUM(G24:G28)</f>
        <v>0</v>
      </c>
      <c r="H23" s="403">
        <f t="shared" si="7"/>
        <v>0</v>
      </c>
      <c r="I23" s="403">
        <f t="shared" si="7"/>
        <v>0</v>
      </c>
      <c r="J23" s="404">
        <f t="shared" si="7"/>
        <v>0</v>
      </c>
      <c r="K23" s="405">
        <f t="shared" si="7"/>
        <v>0</v>
      </c>
      <c r="L23" s="426">
        <f t="shared" si="7"/>
        <v>0</v>
      </c>
      <c r="M23" s="407">
        <f t="shared" si="3"/>
        <v>0</v>
      </c>
      <c r="N23" s="408">
        <f t="shared" si="7"/>
        <v>0</v>
      </c>
      <c r="O23" s="427">
        <f t="shared" si="7"/>
        <v>982800</v>
      </c>
      <c r="P23" s="410">
        <f t="shared" si="2"/>
        <v>982800</v>
      </c>
    </row>
    <row r="24" spans="1:16" ht="12.75">
      <c r="A24" s="442"/>
      <c r="B24" s="422" t="s">
        <v>11</v>
      </c>
      <c r="C24" s="392"/>
      <c r="D24" s="392"/>
      <c r="E24" s="357">
        <v>538850</v>
      </c>
      <c r="F24" s="392">
        <f t="shared" si="5"/>
        <v>538850</v>
      </c>
      <c r="G24" s="392"/>
      <c r="H24" s="392"/>
      <c r="I24" s="392"/>
      <c r="J24" s="393"/>
      <c r="K24" s="394"/>
      <c r="L24" s="443"/>
      <c r="M24" s="396">
        <f t="shared" si="3"/>
        <v>0</v>
      </c>
      <c r="N24" s="397"/>
      <c r="O24" s="444">
        <v>558000</v>
      </c>
      <c r="P24" s="399">
        <f t="shared" si="2"/>
        <v>558000</v>
      </c>
    </row>
    <row r="25" spans="1:16" ht="12.75">
      <c r="A25" s="343"/>
      <c r="B25" s="324" t="s">
        <v>12</v>
      </c>
      <c r="C25" s="323"/>
      <c r="D25" s="323"/>
      <c r="E25" s="275">
        <v>348467.2</v>
      </c>
      <c r="F25" s="323">
        <f t="shared" si="5"/>
        <v>348467.2</v>
      </c>
      <c r="G25" s="323"/>
      <c r="H25" s="323"/>
      <c r="I25" s="323"/>
      <c r="J25" s="347"/>
      <c r="K25" s="363"/>
      <c r="L25" s="364"/>
      <c r="M25" s="371">
        <f t="shared" si="3"/>
        <v>0</v>
      </c>
      <c r="N25" s="350"/>
      <c r="O25" s="376">
        <v>328460</v>
      </c>
      <c r="P25" s="375">
        <f t="shared" si="2"/>
        <v>328460</v>
      </c>
    </row>
    <row r="26" spans="1:16" ht="12.75">
      <c r="A26" s="343"/>
      <c r="B26" s="324" t="s">
        <v>2</v>
      </c>
      <c r="C26" s="323"/>
      <c r="D26" s="323"/>
      <c r="E26" s="357">
        <v>2107413.79</v>
      </c>
      <c r="F26" s="323">
        <f t="shared" si="5"/>
        <v>2107413.79</v>
      </c>
      <c r="G26" s="323"/>
      <c r="H26" s="323"/>
      <c r="I26" s="323"/>
      <c r="J26" s="347"/>
      <c r="K26" s="363"/>
      <c r="L26" s="364"/>
      <c r="M26" s="371">
        <f t="shared" si="3"/>
        <v>0</v>
      </c>
      <c r="N26" s="350"/>
      <c r="O26" s="325">
        <v>70100</v>
      </c>
      <c r="P26" s="375">
        <f t="shared" si="2"/>
        <v>70100</v>
      </c>
    </row>
    <row r="27" spans="1:16" ht="12.75">
      <c r="A27" s="342"/>
      <c r="B27" s="327" t="s">
        <v>135</v>
      </c>
      <c r="C27" s="323"/>
      <c r="D27" s="323"/>
      <c r="E27" s="276">
        <v>193722.12</v>
      </c>
      <c r="F27" s="323">
        <f t="shared" si="5"/>
        <v>193722.12</v>
      </c>
      <c r="G27" s="323"/>
      <c r="H27" s="323"/>
      <c r="I27" s="323"/>
      <c r="J27" s="347"/>
      <c r="K27" s="363"/>
      <c r="L27" s="364"/>
      <c r="M27" s="371">
        <f t="shared" si="3"/>
        <v>0</v>
      </c>
      <c r="N27" s="350"/>
      <c r="O27" s="325">
        <v>26240</v>
      </c>
      <c r="P27" s="375">
        <f t="shared" si="2"/>
        <v>26240</v>
      </c>
    </row>
    <row r="28" spans="1:16" ht="17.25" customHeight="1" thickBot="1">
      <c r="A28" s="452"/>
      <c r="B28" s="455" t="s">
        <v>136</v>
      </c>
      <c r="C28" s="413"/>
      <c r="D28" s="413"/>
      <c r="E28" s="456"/>
      <c r="F28" s="413">
        <f t="shared" si="5"/>
        <v>0</v>
      </c>
      <c r="G28" s="413"/>
      <c r="H28" s="413"/>
      <c r="I28" s="413"/>
      <c r="J28" s="414"/>
      <c r="K28" s="415"/>
      <c r="L28" s="454"/>
      <c r="M28" s="417">
        <f t="shared" si="3"/>
        <v>0</v>
      </c>
      <c r="N28" s="418"/>
      <c r="O28" s="448"/>
      <c r="P28" s="420">
        <f t="shared" si="2"/>
        <v>0</v>
      </c>
    </row>
    <row r="29" spans="1:16" ht="18.75" customHeight="1" thickBot="1">
      <c r="A29" s="464">
        <v>224</v>
      </c>
      <c r="B29" s="465" t="s">
        <v>137</v>
      </c>
      <c r="C29" s="466"/>
      <c r="D29" s="527">
        <v>400</v>
      </c>
      <c r="E29" s="526"/>
      <c r="F29" s="466">
        <f t="shared" si="5"/>
        <v>-400</v>
      </c>
      <c r="G29" s="466"/>
      <c r="H29" s="466"/>
      <c r="I29" s="466"/>
      <c r="J29" s="468"/>
      <c r="K29" s="469"/>
      <c r="L29" s="470"/>
      <c r="M29" s="471">
        <f t="shared" si="3"/>
        <v>0</v>
      </c>
      <c r="N29" s="472"/>
      <c r="O29" s="473"/>
      <c r="P29" s="474">
        <f t="shared" si="2"/>
        <v>0</v>
      </c>
    </row>
    <row r="30" spans="1:16" ht="16.5" thickBot="1">
      <c r="A30" s="400">
        <v>225</v>
      </c>
      <c r="B30" s="424" t="s">
        <v>10</v>
      </c>
      <c r="C30" s="403">
        <f>SUM(C31:C58)</f>
        <v>36511.4</v>
      </c>
      <c r="D30" s="403">
        <f aca="true" t="shared" si="8" ref="D30:O30">SUM(D31:D58)</f>
        <v>36511.4</v>
      </c>
      <c r="E30" s="403">
        <f t="shared" si="8"/>
        <v>1937448.51</v>
      </c>
      <c r="F30" s="403">
        <f t="shared" si="5"/>
        <v>1900937.11</v>
      </c>
      <c r="G30" s="403">
        <f t="shared" si="8"/>
        <v>0</v>
      </c>
      <c r="H30" s="403">
        <f t="shared" si="8"/>
        <v>0</v>
      </c>
      <c r="I30" s="403">
        <f t="shared" si="8"/>
        <v>0</v>
      </c>
      <c r="J30" s="404">
        <f t="shared" si="8"/>
        <v>0</v>
      </c>
      <c r="K30" s="405">
        <f t="shared" si="8"/>
        <v>0</v>
      </c>
      <c r="L30" s="426">
        <f t="shared" si="8"/>
        <v>0</v>
      </c>
      <c r="M30" s="407">
        <f t="shared" si="3"/>
        <v>0</v>
      </c>
      <c r="N30" s="408">
        <f t="shared" si="8"/>
        <v>0</v>
      </c>
      <c r="O30" s="427">
        <f t="shared" si="8"/>
        <v>65000</v>
      </c>
      <c r="P30" s="410">
        <f t="shared" si="2"/>
        <v>65000</v>
      </c>
    </row>
    <row r="31" spans="1:16" ht="12.75">
      <c r="A31" s="421"/>
      <c r="B31" s="390" t="s">
        <v>13</v>
      </c>
      <c r="C31" s="392">
        <f>D31+K31+N31</f>
        <v>0</v>
      </c>
      <c r="D31" s="392"/>
      <c r="E31" s="274">
        <v>81910.08</v>
      </c>
      <c r="F31" s="392">
        <f t="shared" si="5"/>
        <v>81910.08</v>
      </c>
      <c r="G31" s="392"/>
      <c r="H31" s="392"/>
      <c r="I31" s="392"/>
      <c r="J31" s="393"/>
      <c r="K31" s="394"/>
      <c r="L31" s="443"/>
      <c r="M31" s="396">
        <f t="shared" si="3"/>
        <v>0</v>
      </c>
      <c r="N31" s="397"/>
      <c r="O31" s="451"/>
      <c r="P31" s="399">
        <f t="shared" si="2"/>
        <v>0</v>
      </c>
    </row>
    <row r="32" spans="1:16" ht="12.75">
      <c r="A32" s="342"/>
      <c r="B32" s="324" t="s">
        <v>40</v>
      </c>
      <c r="C32" s="323">
        <f aca="true" t="shared" si="9" ref="C32:C48">D32+K32+N32</f>
        <v>0</v>
      </c>
      <c r="D32" s="323"/>
      <c r="E32" s="328"/>
      <c r="F32" s="323">
        <f t="shared" si="5"/>
        <v>0</v>
      </c>
      <c r="G32" s="323"/>
      <c r="H32" s="323"/>
      <c r="I32" s="323"/>
      <c r="J32" s="347"/>
      <c r="K32" s="363"/>
      <c r="L32" s="364"/>
      <c r="M32" s="371">
        <f t="shared" si="3"/>
        <v>0</v>
      </c>
      <c r="N32" s="350"/>
      <c r="O32" s="325"/>
      <c r="P32" s="375">
        <f t="shared" si="2"/>
        <v>0</v>
      </c>
    </row>
    <row r="33" spans="1:16" ht="12.75">
      <c r="A33" s="342"/>
      <c r="B33" s="324" t="s">
        <v>200</v>
      </c>
      <c r="C33" s="323"/>
      <c r="D33" s="323"/>
      <c r="E33" s="275"/>
      <c r="F33" s="323">
        <f t="shared" si="5"/>
        <v>0</v>
      </c>
      <c r="G33" s="323"/>
      <c r="H33" s="323"/>
      <c r="I33" s="323"/>
      <c r="J33" s="347"/>
      <c r="K33" s="363"/>
      <c r="L33" s="364"/>
      <c r="M33" s="371">
        <f t="shared" si="3"/>
        <v>0</v>
      </c>
      <c r="N33" s="350"/>
      <c r="O33" s="376">
        <v>25000</v>
      </c>
      <c r="P33" s="375">
        <f t="shared" si="2"/>
        <v>25000</v>
      </c>
    </row>
    <row r="34" spans="1:16" ht="12.75">
      <c r="A34" s="342"/>
      <c r="B34" s="324" t="s">
        <v>23</v>
      </c>
      <c r="C34" s="323">
        <f t="shared" si="9"/>
        <v>16636.16</v>
      </c>
      <c r="D34" s="511">
        <v>16636.16</v>
      </c>
      <c r="E34" s="274">
        <v>90770.03</v>
      </c>
      <c r="F34" s="323">
        <f t="shared" si="5"/>
        <v>74133.87</v>
      </c>
      <c r="G34" s="323"/>
      <c r="H34" s="323"/>
      <c r="I34" s="323"/>
      <c r="J34" s="347"/>
      <c r="K34" s="363"/>
      <c r="L34" s="364"/>
      <c r="M34" s="371">
        <f t="shared" si="3"/>
        <v>0</v>
      </c>
      <c r="N34" s="350"/>
      <c r="O34" s="376"/>
      <c r="P34" s="375">
        <f t="shared" si="2"/>
        <v>0</v>
      </c>
    </row>
    <row r="35" spans="1:16" ht="12.75">
      <c r="A35" s="342"/>
      <c r="B35" s="324" t="s">
        <v>24</v>
      </c>
      <c r="C35" s="323">
        <f t="shared" si="9"/>
        <v>19875.24</v>
      </c>
      <c r="D35" s="511">
        <v>19875.24</v>
      </c>
      <c r="E35" s="274">
        <v>78296.4</v>
      </c>
      <c r="F35" s="323">
        <f t="shared" si="5"/>
        <v>58421.15999999999</v>
      </c>
      <c r="G35" s="323"/>
      <c r="H35" s="323"/>
      <c r="I35" s="323"/>
      <c r="J35" s="347"/>
      <c r="K35" s="363"/>
      <c r="L35" s="364"/>
      <c r="M35" s="371">
        <f t="shared" si="3"/>
        <v>0</v>
      </c>
      <c r="N35" s="350"/>
      <c r="O35" s="325"/>
      <c r="P35" s="375">
        <f t="shared" si="2"/>
        <v>0</v>
      </c>
    </row>
    <row r="36" spans="1:16" ht="12.75">
      <c r="A36" s="342"/>
      <c r="B36" s="324" t="s">
        <v>38</v>
      </c>
      <c r="C36" s="323">
        <f t="shared" si="9"/>
        <v>0</v>
      </c>
      <c r="D36" s="323"/>
      <c r="E36" s="274">
        <v>4800</v>
      </c>
      <c r="F36" s="323">
        <f t="shared" si="5"/>
        <v>4800</v>
      </c>
      <c r="G36" s="323"/>
      <c r="H36" s="323"/>
      <c r="I36" s="323"/>
      <c r="J36" s="347"/>
      <c r="K36" s="363"/>
      <c r="L36" s="364"/>
      <c r="M36" s="371">
        <f t="shared" si="3"/>
        <v>0</v>
      </c>
      <c r="N36" s="350"/>
      <c r="O36" s="325"/>
      <c r="P36" s="375">
        <f t="shared" si="2"/>
        <v>0</v>
      </c>
    </row>
    <row r="37" spans="1:16" ht="12.75">
      <c r="A37" s="342"/>
      <c r="B37" s="324" t="s">
        <v>205</v>
      </c>
      <c r="C37" s="323"/>
      <c r="D37" s="323"/>
      <c r="E37" s="280">
        <v>1231195</v>
      </c>
      <c r="F37" s="323">
        <f t="shared" si="5"/>
        <v>1231195</v>
      </c>
      <c r="G37" s="323"/>
      <c r="H37" s="323"/>
      <c r="I37" s="323"/>
      <c r="J37" s="347"/>
      <c r="K37" s="363"/>
      <c r="L37" s="364"/>
      <c r="M37" s="371">
        <f t="shared" si="3"/>
        <v>0</v>
      </c>
      <c r="N37" s="350"/>
      <c r="O37" s="325"/>
      <c r="P37" s="375">
        <f t="shared" si="2"/>
        <v>0</v>
      </c>
    </row>
    <row r="38" spans="1:16" ht="12.75">
      <c r="A38" s="342"/>
      <c r="B38" s="324" t="s">
        <v>206</v>
      </c>
      <c r="C38" s="323"/>
      <c r="D38" s="323"/>
      <c r="E38" s="280">
        <v>344877</v>
      </c>
      <c r="F38" s="323">
        <f t="shared" si="5"/>
        <v>344877</v>
      </c>
      <c r="G38" s="323"/>
      <c r="H38" s="323"/>
      <c r="I38" s="323"/>
      <c r="J38" s="347"/>
      <c r="K38" s="363"/>
      <c r="L38" s="364"/>
      <c r="M38" s="371">
        <f t="shared" si="3"/>
        <v>0</v>
      </c>
      <c r="N38" s="350"/>
      <c r="O38" s="325"/>
      <c r="P38" s="375">
        <f t="shared" si="2"/>
        <v>0</v>
      </c>
    </row>
    <row r="39" spans="1:16" ht="12.75">
      <c r="A39" s="342"/>
      <c r="B39" s="324" t="s">
        <v>207</v>
      </c>
      <c r="C39" s="323"/>
      <c r="D39" s="323"/>
      <c r="E39" s="280">
        <v>53000</v>
      </c>
      <c r="F39" s="323">
        <f t="shared" si="5"/>
        <v>53000</v>
      </c>
      <c r="G39" s="323"/>
      <c r="H39" s="323"/>
      <c r="I39" s="323"/>
      <c r="J39" s="347"/>
      <c r="K39" s="363"/>
      <c r="L39" s="364"/>
      <c r="M39" s="371">
        <f t="shared" si="3"/>
        <v>0</v>
      </c>
      <c r="N39" s="350"/>
      <c r="O39" s="325"/>
      <c r="P39" s="375">
        <f t="shared" si="2"/>
        <v>0</v>
      </c>
    </row>
    <row r="40" spans="1:16" ht="12.75">
      <c r="A40" s="342"/>
      <c r="B40" s="324" t="s">
        <v>208</v>
      </c>
      <c r="C40" s="323">
        <f t="shared" si="9"/>
        <v>0</v>
      </c>
      <c r="D40" s="323"/>
      <c r="E40" s="280">
        <v>40000</v>
      </c>
      <c r="F40" s="323">
        <f t="shared" si="5"/>
        <v>40000</v>
      </c>
      <c r="G40" s="323"/>
      <c r="H40" s="323"/>
      <c r="I40" s="323"/>
      <c r="J40" s="347"/>
      <c r="K40" s="363"/>
      <c r="L40" s="364"/>
      <c r="M40" s="371">
        <f t="shared" si="3"/>
        <v>0</v>
      </c>
      <c r="N40" s="350"/>
      <c r="O40" s="325"/>
      <c r="P40" s="375">
        <f t="shared" si="2"/>
        <v>0</v>
      </c>
    </row>
    <row r="41" spans="1:16" ht="12.75">
      <c r="A41" s="342"/>
      <c r="B41" s="324" t="s">
        <v>20</v>
      </c>
      <c r="C41" s="323">
        <f t="shared" si="9"/>
        <v>0</v>
      </c>
      <c r="D41" s="323"/>
      <c r="E41" s="281">
        <v>7200</v>
      </c>
      <c r="F41" s="323">
        <f t="shared" si="5"/>
        <v>7200</v>
      </c>
      <c r="G41" s="323"/>
      <c r="H41" s="323"/>
      <c r="I41" s="323"/>
      <c r="J41" s="347"/>
      <c r="K41" s="363"/>
      <c r="L41" s="364"/>
      <c r="M41" s="371">
        <f t="shared" si="3"/>
        <v>0</v>
      </c>
      <c r="N41" s="350"/>
      <c r="O41" s="325"/>
      <c r="P41" s="375">
        <f t="shared" si="2"/>
        <v>0</v>
      </c>
    </row>
    <row r="42" spans="1:16" ht="12.75">
      <c r="A42" s="342"/>
      <c r="B42" s="329" t="s">
        <v>139</v>
      </c>
      <c r="C42" s="323">
        <f t="shared" si="9"/>
        <v>0</v>
      </c>
      <c r="D42" s="323"/>
      <c r="E42" s="280">
        <v>5400</v>
      </c>
      <c r="F42" s="323">
        <f t="shared" si="5"/>
        <v>5400</v>
      </c>
      <c r="G42" s="323"/>
      <c r="H42" s="323"/>
      <c r="I42" s="323"/>
      <c r="J42" s="347"/>
      <c r="K42" s="363"/>
      <c r="L42" s="364"/>
      <c r="M42" s="371">
        <f t="shared" si="3"/>
        <v>0</v>
      </c>
      <c r="N42" s="350"/>
      <c r="O42" s="325"/>
      <c r="P42" s="375">
        <f t="shared" si="2"/>
        <v>0</v>
      </c>
    </row>
    <row r="43" spans="1:16" ht="12.75">
      <c r="A43" s="342"/>
      <c r="B43" s="324" t="s">
        <v>26</v>
      </c>
      <c r="C43" s="323">
        <f t="shared" si="9"/>
        <v>0</v>
      </c>
      <c r="D43" s="323"/>
      <c r="E43" s="283"/>
      <c r="F43" s="323">
        <f t="shared" si="5"/>
        <v>0</v>
      </c>
      <c r="G43" s="323"/>
      <c r="H43" s="323"/>
      <c r="I43" s="323"/>
      <c r="J43" s="347"/>
      <c r="K43" s="363"/>
      <c r="L43" s="364"/>
      <c r="M43" s="371">
        <f t="shared" si="3"/>
        <v>0</v>
      </c>
      <c r="N43" s="350"/>
      <c r="O43" s="325"/>
      <c r="P43" s="375">
        <f t="shared" si="2"/>
        <v>0</v>
      </c>
    </row>
    <row r="44" spans="1:16" ht="12.75">
      <c r="A44" s="342"/>
      <c r="B44" s="327" t="s">
        <v>74</v>
      </c>
      <c r="C44" s="323">
        <f t="shared" si="9"/>
        <v>0</v>
      </c>
      <c r="D44" s="323"/>
      <c r="E44" s="274"/>
      <c r="F44" s="323">
        <f t="shared" si="5"/>
        <v>0</v>
      </c>
      <c r="G44" s="323"/>
      <c r="H44" s="323"/>
      <c r="I44" s="323"/>
      <c r="J44" s="347"/>
      <c r="K44" s="363"/>
      <c r="L44" s="364"/>
      <c r="M44" s="371">
        <f t="shared" si="3"/>
        <v>0</v>
      </c>
      <c r="N44" s="350"/>
      <c r="O44" s="325"/>
      <c r="P44" s="375">
        <f t="shared" si="2"/>
        <v>0</v>
      </c>
    </row>
    <row r="45" spans="1:16" ht="12.75">
      <c r="A45" s="342"/>
      <c r="B45" s="324" t="s">
        <v>37</v>
      </c>
      <c r="C45" s="323">
        <f t="shared" si="9"/>
        <v>0</v>
      </c>
      <c r="D45" s="323"/>
      <c r="E45" s="323"/>
      <c r="F45" s="323">
        <f t="shared" si="5"/>
        <v>0</v>
      </c>
      <c r="G45" s="323"/>
      <c r="H45" s="323"/>
      <c r="I45" s="323"/>
      <c r="J45" s="347"/>
      <c r="K45" s="363"/>
      <c r="L45" s="364"/>
      <c r="M45" s="371">
        <f t="shared" si="3"/>
        <v>0</v>
      </c>
      <c r="N45" s="350"/>
      <c r="O45" s="325"/>
      <c r="P45" s="375">
        <f t="shared" si="2"/>
        <v>0</v>
      </c>
    </row>
    <row r="46" spans="1:16" ht="12.75">
      <c r="A46" s="342"/>
      <c r="B46" s="324" t="s">
        <v>47</v>
      </c>
      <c r="C46" s="323">
        <f t="shared" si="9"/>
        <v>0</v>
      </c>
      <c r="D46" s="323"/>
      <c r="E46" s="323"/>
      <c r="F46" s="323">
        <f t="shared" si="5"/>
        <v>0</v>
      </c>
      <c r="G46" s="323"/>
      <c r="H46" s="323"/>
      <c r="I46" s="323"/>
      <c r="J46" s="347"/>
      <c r="K46" s="363"/>
      <c r="L46" s="364"/>
      <c r="M46" s="371">
        <f t="shared" si="3"/>
        <v>0</v>
      </c>
      <c r="N46" s="350"/>
      <c r="O46" s="325"/>
      <c r="P46" s="375">
        <f t="shared" si="2"/>
        <v>0</v>
      </c>
    </row>
    <row r="47" spans="1:16" ht="12.75">
      <c r="A47" s="342"/>
      <c r="B47" s="324" t="s">
        <v>140</v>
      </c>
      <c r="C47" s="323">
        <f t="shared" si="9"/>
        <v>0</v>
      </c>
      <c r="D47" s="323"/>
      <c r="E47" s="323"/>
      <c r="F47" s="323">
        <f t="shared" si="5"/>
        <v>0</v>
      </c>
      <c r="G47" s="323"/>
      <c r="H47" s="323"/>
      <c r="I47" s="323"/>
      <c r="J47" s="347"/>
      <c r="K47" s="363"/>
      <c r="L47" s="364"/>
      <c r="M47" s="371">
        <f t="shared" si="3"/>
        <v>0</v>
      </c>
      <c r="N47" s="350"/>
      <c r="O47" s="376"/>
      <c r="P47" s="375">
        <f t="shared" si="2"/>
        <v>0</v>
      </c>
    </row>
    <row r="48" spans="1:16" ht="12" customHeight="1">
      <c r="A48" s="342"/>
      <c r="B48" s="324" t="s">
        <v>141</v>
      </c>
      <c r="C48" s="323">
        <f t="shared" si="9"/>
        <v>0</v>
      </c>
      <c r="D48" s="323"/>
      <c r="E48" s="323"/>
      <c r="F48" s="323">
        <f t="shared" si="5"/>
        <v>0</v>
      </c>
      <c r="G48" s="323"/>
      <c r="H48" s="323"/>
      <c r="I48" s="323"/>
      <c r="J48" s="347"/>
      <c r="K48" s="363"/>
      <c r="L48" s="364"/>
      <c r="M48" s="371">
        <f t="shared" si="3"/>
        <v>0</v>
      </c>
      <c r="N48" s="350"/>
      <c r="O48" s="376">
        <v>3000</v>
      </c>
      <c r="P48" s="375">
        <f t="shared" si="2"/>
        <v>3000</v>
      </c>
    </row>
    <row r="49" spans="1:16" ht="12.75">
      <c r="A49" s="342"/>
      <c r="B49" s="324" t="s">
        <v>46</v>
      </c>
      <c r="C49" s="323"/>
      <c r="D49" s="323"/>
      <c r="E49" s="517"/>
      <c r="F49" s="323">
        <f t="shared" si="5"/>
        <v>0</v>
      </c>
      <c r="G49" s="323"/>
      <c r="H49" s="323"/>
      <c r="I49" s="323"/>
      <c r="J49" s="347"/>
      <c r="K49" s="363"/>
      <c r="L49" s="364"/>
      <c r="M49" s="371">
        <f t="shared" si="3"/>
        <v>0</v>
      </c>
      <c r="N49" s="350"/>
      <c r="O49" s="325"/>
      <c r="P49" s="375">
        <f t="shared" si="2"/>
        <v>0</v>
      </c>
    </row>
    <row r="50" spans="1:16" ht="12.75">
      <c r="A50" s="342"/>
      <c r="B50" s="331" t="s">
        <v>68</v>
      </c>
      <c r="C50" s="323"/>
      <c r="D50" s="323"/>
      <c r="E50" s="275"/>
      <c r="F50" s="323">
        <f t="shared" si="5"/>
        <v>0</v>
      </c>
      <c r="G50" s="323"/>
      <c r="H50" s="323"/>
      <c r="I50" s="323"/>
      <c r="J50" s="347"/>
      <c r="K50" s="363"/>
      <c r="L50" s="364"/>
      <c r="M50" s="371">
        <f t="shared" si="3"/>
        <v>0</v>
      </c>
      <c r="N50" s="350"/>
      <c r="O50" s="376"/>
      <c r="P50" s="375">
        <f t="shared" si="2"/>
        <v>0</v>
      </c>
    </row>
    <row r="51" spans="1:16" ht="12.75">
      <c r="A51" s="342"/>
      <c r="B51" s="327" t="s">
        <v>78</v>
      </c>
      <c r="C51" s="323"/>
      <c r="D51" s="323"/>
      <c r="E51" s="283"/>
      <c r="F51" s="323">
        <f t="shared" si="5"/>
        <v>0</v>
      </c>
      <c r="G51" s="323"/>
      <c r="H51" s="323"/>
      <c r="I51" s="323"/>
      <c r="J51" s="347"/>
      <c r="K51" s="363"/>
      <c r="L51" s="364"/>
      <c r="M51" s="371">
        <f t="shared" si="3"/>
        <v>0</v>
      </c>
      <c r="N51" s="350"/>
      <c r="O51" s="325"/>
      <c r="P51" s="375">
        <f t="shared" si="2"/>
        <v>0</v>
      </c>
    </row>
    <row r="52" spans="1:16" ht="12.75">
      <c r="A52" s="344"/>
      <c r="B52" s="332" t="s">
        <v>57</v>
      </c>
      <c r="C52" s="323"/>
      <c r="D52" s="323"/>
      <c r="E52" s="283"/>
      <c r="F52" s="323">
        <f t="shared" si="5"/>
        <v>0</v>
      </c>
      <c r="G52" s="323"/>
      <c r="H52" s="323"/>
      <c r="I52" s="323"/>
      <c r="J52" s="347"/>
      <c r="K52" s="363"/>
      <c r="L52" s="364"/>
      <c r="M52" s="371">
        <f t="shared" si="3"/>
        <v>0</v>
      </c>
      <c r="N52" s="350"/>
      <c r="O52" s="325"/>
      <c r="P52" s="375">
        <f t="shared" si="2"/>
        <v>0</v>
      </c>
    </row>
    <row r="53" spans="1:16" ht="12.75">
      <c r="A53" s="344"/>
      <c r="B53" s="333" t="s">
        <v>58</v>
      </c>
      <c r="C53" s="323"/>
      <c r="D53" s="323"/>
      <c r="E53" s="283"/>
      <c r="F53" s="323">
        <f t="shared" si="5"/>
        <v>0</v>
      </c>
      <c r="G53" s="323"/>
      <c r="H53" s="323"/>
      <c r="I53" s="323"/>
      <c r="J53" s="347"/>
      <c r="K53" s="363"/>
      <c r="L53" s="364"/>
      <c r="M53" s="371">
        <f t="shared" si="3"/>
        <v>0</v>
      </c>
      <c r="N53" s="350"/>
      <c r="O53" s="325"/>
      <c r="P53" s="375">
        <f t="shared" si="2"/>
        <v>0</v>
      </c>
    </row>
    <row r="54" spans="1:16" ht="12.75" customHeight="1">
      <c r="A54" s="344"/>
      <c r="B54" s="332" t="s">
        <v>55</v>
      </c>
      <c r="C54" s="323"/>
      <c r="D54" s="323"/>
      <c r="E54" s="275"/>
      <c r="F54" s="323">
        <f t="shared" si="5"/>
        <v>0</v>
      </c>
      <c r="G54" s="323"/>
      <c r="H54" s="323"/>
      <c r="I54" s="323"/>
      <c r="J54" s="347"/>
      <c r="K54" s="363"/>
      <c r="L54" s="364"/>
      <c r="M54" s="371">
        <f t="shared" si="3"/>
        <v>0</v>
      </c>
      <c r="N54" s="350"/>
      <c r="O54" s="325">
        <v>35000</v>
      </c>
      <c r="P54" s="375">
        <f t="shared" si="2"/>
        <v>35000</v>
      </c>
    </row>
    <row r="55" spans="1:16" ht="12.75">
      <c r="A55" s="344"/>
      <c r="B55" s="332" t="s">
        <v>142</v>
      </c>
      <c r="C55" s="323"/>
      <c r="D55" s="323"/>
      <c r="E55" s="518"/>
      <c r="F55" s="323">
        <f t="shared" si="5"/>
        <v>0</v>
      </c>
      <c r="G55" s="323"/>
      <c r="H55" s="323"/>
      <c r="I55" s="323"/>
      <c r="J55" s="347"/>
      <c r="K55" s="363"/>
      <c r="L55" s="365"/>
      <c r="M55" s="371">
        <f t="shared" si="3"/>
        <v>0</v>
      </c>
      <c r="N55" s="350"/>
      <c r="O55" s="325"/>
      <c r="P55" s="375">
        <f t="shared" si="2"/>
        <v>0</v>
      </c>
    </row>
    <row r="56" spans="1:16" ht="12.75">
      <c r="A56" s="344"/>
      <c r="B56" s="332" t="s">
        <v>190</v>
      </c>
      <c r="C56" s="323"/>
      <c r="D56" s="323"/>
      <c r="E56" s="518"/>
      <c r="F56" s="323">
        <f t="shared" si="5"/>
        <v>0</v>
      </c>
      <c r="G56" s="323"/>
      <c r="H56" s="323"/>
      <c r="I56" s="323"/>
      <c r="J56" s="347"/>
      <c r="K56" s="363"/>
      <c r="L56" s="365"/>
      <c r="M56" s="371">
        <f t="shared" si="3"/>
        <v>0</v>
      </c>
      <c r="N56" s="350"/>
      <c r="O56" s="325">
        <v>2000</v>
      </c>
      <c r="P56" s="375">
        <f t="shared" si="2"/>
        <v>2000</v>
      </c>
    </row>
    <row r="57" spans="1:16" ht="18" customHeight="1">
      <c r="A57" s="344"/>
      <c r="B57" s="332" t="s">
        <v>143</v>
      </c>
      <c r="C57" s="323"/>
      <c r="D57" s="323"/>
      <c r="E57" s="518"/>
      <c r="F57" s="323">
        <f t="shared" si="5"/>
        <v>0</v>
      </c>
      <c r="G57" s="323"/>
      <c r="H57" s="323"/>
      <c r="I57" s="323"/>
      <c r="J57" s="347"/>
      <c r="K57" s="363"/>
      <c r="L57" s="365"/>
      <c r="M57" s="371">
        <f t="shared" si="3"/>
        <v>0</v>
      </c>
      <c r="N57" s="350"/>
      <c r="O57" s="325"/>
      <c r="P57" s="375">
        <f t="shared" si="2"/>
        <v>0</v>
      </c>
    </row>
    <row r="58" spans="1:16" ht="12.75" customHeight="1" thickBot="1">
      <c r="A58" s="452"/>
      <c r="B58" s="453" t="s">
        <v>189</v>
      </c>
      <c r="C58" s="413"/>
      <c r="D58" s="413"/>
      <c r="E58" s="413"/>
      <c r="F58" s="413">
        <f t="shared" si="5"/>
        <v>0</v>
      </c>
      <c r="G58" s="413"/>
      <c r="H58" s="413"/>
      <c r="I58" s="413"/>
      <c r="J58" s="414"/>
      <c r="K58" s="415"/>
      <c r="L58" s="454"/>
      <c r="M58" s="417">
        <f t="shared" si="3"/>
        <v>0</v>
      </c>
      <c r="N58" s="418"/>
      <c r="O58" s="448"/>
      <c r="P58" s="420">
        <f t="shared" si="2"/>
        <v>0</v>
      </c>
    </row>
    <row r="59" spans="1:16" ht="16.5" thickBot="1">
      <c r="A59" s="400">
        <v>226</v>
      </c>
      <c r="B59" s="424" t="s">
        <v>6</v>
      </c>
      <c r="C59" s="403">
        <f>SUM(C60:C94)</f>
        <v>0</v>
      </c>
      <c r="D59" s="403">
        <f aca="true" t="shared" si="10" ref="D59:O59">SUM(D60:D94)</f>
        <v>208771</v>
      </c>
      <c r="E59" s="404">
        <f>SUM(E60:E94)</f>
        <v>4092554.608</v>
      </c>
      <c r="F59" s="23">
        <f t="shared" si="5"/>
        <v>3883783.608</v>
      </c>
      <c r="G59" s="523">
        <f t="shared" si="10"/>
        <v>0</v>
      </c>
      <c r="H59" s="403">
        <f t="shared" si="10"/>
        <v>0</v>
      </c>
      <c r="I59" s="403">
        <f t="shared" si="10"/>
        <v>0</v>
      </c>
      <c r="J59" s="404">
        <f t="shared" si="10"/>
        <v>0</v>
      </c>
      <c r="K59" s="405">
        <f t="shared" si="10"/>
        <v>0</v>
      </c>
      <c r="L59" s="426">
        <f t="shared" si="10"/>
        <v>56320</v>
      </c>
      <c r="M59" s="407">
        <f t="shared" si="3"/>
        <v>56320</v>
      </c>
      <c r="N59" s="408">
        <f t="shared" si="10"/>
        <v>0</v>
      </c>
      <c r="O59" s="427">
        <f t="shared" si="10"/>
        <v>0</v>
      </c>
      <c r="P59" s="410">
        <f t="shared" si="2"/>
        <v>0</v>
      </c>
    </row>
    <row r="60" spans="1:16" ht="12.75" customHeight="1">
      <c r="A60" s="421"/>
      <c r="B60" s="475" t="s">
        <v>197</v>
      </c>
      <c r="C60" s="392"/>
      <c r="D60" s="392"/>
      <c r="E60" s="284">
        <v>36940.08</v>
      </c>
      <c r="F60" s="392">
        <f t="shared" si="5"/>
        <v>36940.08</v>
      </c>
      <c r="G60" s="392"/>
      <c r="H60" s="392"/>
      <c r="I60" s="392"/>
      <c r="J60" s="393"/>
      <c r="K60" s="394"/>
      <c r="L60" s="443"/>
      <c r="M60" s="396">
        <f t="shared" si="3"/>
        <v>0</v>
      </c>
      <c r="N60" s="397"/>
      <c r="O60" s="451"/>
      <c r="P60" s="399">
        <f t="shared" si="2"/>
        <v>0</v>
      </c>
    </row>
    <row r="61" spans="1:16" ht="12.75" customHeight="1">
      <c r="A61" s="342"/>
      <c r="B61" s="329" t="s">
        <v>16</v>
      </c>
      <c r="C61" s="323"/>
      <c r="D61" s="511">
        <f>157571+51200</f>
        <v>208771</v>
      </c>
      <c r="E61" s="274">
        <v>252000</v>
      </c>
      <c r="F61" s="323">
        <f t="shared" si="5"/>
        <v>43229</v>
      </c>
      <c r="G61" s="323"/>
      <c r="H61" s="323"/>
      <c r="I61" s="323"/>
      <c r="J61" s="347"/>
      <c r="K61" s="363"/>
      <c r="L61" s="364"/>
      <c r="M61" s="371">
        <f t="shared" si="3"/>
        <v>0</v>
      </c>
      <c r="N61" s="350"/>
      <c r="O61" s="325"/>
      <c r="P61" s="375">
        <f t="shared" si="2"/>
        <v>0</v>
      </c>
    </row>
    <row r="62" spans="1:16" ht="12.75" customHeight="1">
      <c r="A62" s="342"/>
      <c r="B62" s="329" t="s">
        <v>196</v>
      </c>
      <c r="C62" s="323"/>
      <c r="D62" s="323"/>
      <c r="E62" s="282">
        <v>3360</v>
      </c>
      <c r="F62" s="323">
        <f t="shared" si="5"/>
        <v>3360</v>
      </c>
      <c r="G62" s="323"/>
      <c r="H62" s="323"/>
      <c r="I62" s="323"/>
      <c r="J62" s="347"/>
      <c r="K62" s="363"/>
      <c r="L62" s="364"/>
      <c r="M62" s="371">
        <f t="shared" si="3"/>
        <v>0</v>
      </c>
      <c r="N62" s="350"/>
      <c r="O62" s="325"/>
      <c r="P62" s="375">
        <f t="shared" si="2"/>
        <v>0</v>
      </c>
    </row>
    <row r="63" spans="1:16" ht="12.75" customHeight="1">
      <c r="A63" s="342"/>
      <c r="B63" s="329" t="s">
        <v>145</v>
      </c>
      <c r="C63" s="323"/>
      <c r="D63" s="323"/>
      <c r="E63" s="285">
        <f>9101.28*1.1</f>
        <v>10011.408000000001</v>
      </c>
      <c r="F63" s="323">
        <f t="shared" si="5"/>
        <v>10011.408000000001</v>
      </c>
      <c r="G63" s="323"/>
      <c r="H63" s="323"/>
      <c r="I63" s="323"/>
      <c r="J63" s="347"/>
      <c r="K63" s="363"/>
      <c r="L63" s="364"/>
      <c r="M63" s="371">
        <f t="shared" si="3"/>
        <v>0</v>
      </c>
      <c r="N63" s="350"/>
      <c r="O63" s="325"/>
      <c r="P63" s="375">
        <f t="shared" si="2"/>
        <v>0</v>
      </c>
    </row>
    <row r="64" spans="1:16" ht="12.75" customHeight="1">
      <c r="A64" s="342"/>
      <c r="B64" s="329" t="s">
        <v>36</v>
      </c>
      <c r="C64" s="323"/>
      <c r="D64" s="323"/>
      <c r="E64" s="517"/>
      <c r="F64" s="323">
        <f t="shared" si="5"/>
        <v>0</v>
      </c>
      <c r="G64" s="323"/>
      <c r="H64" s="323"/>
      <c r="I64" s="323"/>
      <c r="J64" s="347"/>
      <c r="K64" s="363"/>
      <c r="L64" s="364"/>
      <c r="M64" s="371">
        <f t="shared" si="3"/>
        <v>0</v>
      </c>
      <c r="N64" s="350"/>
      <c r="O64" s="325"/>
      <c r="P64" s="375">
        <f t="shared" si="2"/>
        <v>0</v>
      </c>
    </row>
    <row r="65" spans="1:16" ht="19.5" customHeight="1">
      <c r="A65" s="342"/>
      <c r="B65" s="329" t="s">
        <v>146</v>
      </c>
      <c r="C65" s="323"/>
      <c r="D65" s="323"/>
      <c r="E65" s="328"/>
      <c r="F65" s="323">
        <f t="shared" si="5"/>
        <v>0</v>
      </c>
      <c r="G65" s="323"/>
      <c r="H65" s="323"/>
      <c r="I65" s="323"/>
      <c r="J65" s="347"/>
      <c r="K65" s="363"/>
      <c r="L65" s="364"/>
      <c r="M65" s="371">
        <f t="shared" si="3"/>
        <v>0</v>
      </c>
      <c r="N65" s="350"/>
      <c r="O65" s="325"/>
      <c r="P65" s="375">
        <f t="shared" si="2"/>
        <v>0</v>
      </c>
    </row>
    <row r="66" spans="1:16" ht="24.75" customHeight="1">
      <c r="A66" s="342"/>
      <c r="B66" s="336" t="s">
        <v>33</v>
      </c>
      <c r="C66" s="323"/>
      <c r="D66" s="323"/>
      <c r="E66" s="283">
        <f>1100*1.1</f>
        <v>1210</v>
      </c>
      <c r="F66" s="323">
        <f t="shared" si="5"/>
        <v>1210</v>
      </c>
      <c r="G66" s="323"/>
      <c r="H66" s="323"/>
      <c r="I66" s="323"/>
      <c r="J66" s="347"/>
      <c r="K66" s="363"/>
      <c r="L66" s="364"/>
      <c r="M66" s="371">
        <f t="shared" si="3"/>
        <v>0</v>
      </c>
      <c r="N66" s="350"/>
      <c r="O66" s="325"/>
      <c r="P66" s="375">
        <f t="shared" si="2"/>
        <v>0</v>
      </c>
    </row>
    <row r="67" spans="1:16" ht="12.75" customHeight="1">
      <c r="A67" s="342"/>
      <c r="B67" s="324" t="s">
        <v>209</v>
      </c>
      <c r="C67" s="323"/>
      <c r="D67" s="323"/>
      <c r="E67" s="283"/>
      <c r="F67" s="323">
        <f t="shared" si="5"/>
        <v>0</v>
      </c>
      <c r="G67" s="323"/>
      <c r="H67" s="323"/>
      <c r="I67" s="323"/>
      <c r="J67" s="347"/>
      <c r="K67" s="363"/>
      <c r="L67" s="364"/>
      <c r="M67" s="371">
        <f t="shared" si="3"/>
        <v>0</v>
      </c>
      <c r="N67" s="350"/>
      <c r="O67" s="325"/>
      <c r="P67" s="375">
        <f t="shared" si="2"/>
        <v>0</v>
      </c>
    </row>
    <row r="68" spans="1:16" ht="12.75" customHeight="1">
      <c r="A68" s="342"/>
      <c r="B68" s="324" t="s">
        <v>222</v>
      </c>
      <c r="C68" s="323"/>
      <c r="D68" s="323"/>
      <c r="E68" s="284">
        <v>8400</v>
      </c>
      <c r="F68" s="323">
        <f t="shared" si="5"/>
        <v>8400</v>
      </c>
      <c r="G68" s="323"/>
      <c r="H68" s="323"/>
      <c r="I68" s="323"/>
      <c r="J68" s="347"/>
      <c r="K68" s="363"/>
      <c r="L68" s="364"/>
      <c r="M68" s="371">
        <f t="shared" si="3"/>
        <v>0</v>
      </c>
      <c r="N68" s="350"/>
      <c r="O68" s="325"/>
      <c r="P68" s="375">
        <f t="shared" si="2"/>
        <v>0</v>
      </c>
    </row>
    <row r="69" spans="1:16" ht="12.75" customHeight="1">
      <c r="A69" s="342"/>
      <c r="B69" s="324" t="s">
        <v>43</v>
      </c>
      <c r="C69" s="323"/>
      <c r="D69" s="323"/>
      <c r="E69" s="323"/>
      <c r="F69" s="323">
        <f t="shared" si="5"/>
        <v>0</v>
      </c>
      <c r="G69" s="323"/>
      <c r="H69" s="323"/>
      <c r="I69" s="323"/>
      <c r="J69" s="347"/>
      <c r="K69" s="363"/>
      <c r="L69" s="364"/>
      <c r="M69" s="371">
        <f t="shared" si="3"/>
        <v>0</v>
      </c>
      <c r="N69" s="350"/>
      <c r="O69" s="325"/>
      <c r="P69" s="375">
        <f t="shared" si="2"/>
        <v>0</v>
      </c>
    </row>
    <row r="70" spans="1:16" ht="12.75" customHeight="1">
      <c r="A70" s="342"/>
      <c r="B70" s="324" t="s">
        <v>42</v>
      </c>
      <c r="C70" s="323"/>
      <c r="D70" s="323"/>
      <c r="E70" s="517"/>
      <c r="F70" s="323">
        <f t="shared" si="5"/>
        <v>0</v>
      </c>
      <c r="G70" s="323"/>
      <c r="H70" s="323"/>
      <c r="I70" s="323"/>
      <c r="J70" s="347"/>
      <c r="K70" s="363"/>
      <c r="L70" s="364"/>
      <c r="M70" s="371">
        <f t="shared" si="3"/>
        <v>0</v>
      </c>
      <c r="N70" s="350"/>
      <c r="O70" s="325"/>
      <c r="P70" s="375">
        <f t="shared" si="2"/>
        <v>0</v>
      </c>
    </row>
    <row r="71" spans="1:16" ht="12.75" customHeight="1">
      <c r="A71" s="344"/>
      <c r="B71" s="332" t="s">
        <v>150</v>
      </c>
      <c r="C71" s="323"/>
      <c r="D71" s="323"/>
      <c r="E71" s="274"/>
      <c r="F71" s="323">
        <f t="shared" si="5"/>
        <v>0</v>
      </c>
      <c r="G71" s="323"/>
      <c r="H71" s="323"/>
      <c r="I71" s="323"/>
      <c r="J71" s="347"/>
      <c r="K71" s="363"/>
      <c r="L71" s="364"/>
      <c r="M71" s="371">
        <f t="shared" si="3"/>
        <v>0</v>
      </c>
      <c r="N71" s="350"/>
      <c r="O71" s="325"/>
      <c r="P71" s="375">
        <f t="shared" si="2"/>
        <v>0</v>
      </c>
    </row>
    <row r="72" spans="1:16" ht="12" customHeight="1">
      <c r="A72" s="344"/>
      <c r="B72" s="332" t="s">
        <v>51</v>
      </c>
      <c r="C72" s="323"/>
      <c r="D72" s="323"/>
      <c r="E72" s="323"/>
      <c r="F72" s="323">
        <f t="shared" si="5"/>
        <v>0</v>
      </c>
      <c r="G72" s="323"/>
      <c r="H72" s="323"/>
      <c r="I72" s="323"/>
      <c r="J72" s="347"/>
      <c r="K72" s="363"/>
      <c r="L72" s="367"/>
      <c r="M72" s="371">
        <f t="shared" si="3"/>
        <v>0</v>
      </c>
      <c r="N72" s="350"/>
      <c r="O72" s="325"/>
      <c r="P72" s="375">
        <f t="shared" si="2"/>
        <v>0</v>
      </c>
    </row>
    <row r="73" spans="1:16" ht="12.75" customHeight="1">
      <c r="A73" s="344"/>
      <c r="B73" s="332" t="s">
        <v>44</v>
      </c>
      <c r="C73" s="323"/>
      <c r="D73" s="323"/>
      <c r="E73" s="323"/>
      <c r="F73" s="323">
        <f t="shared" si="5"/>
        <v>0</v>
      </c>
      <c r="G73" s="323"/>
      <c r="H73" s="323"/>
      <c r="I73" s="323"/>
      <c r="J73" s="347"/>
      <c r="K73" s="363"/>
      <c r="L73" s="364"/>
      <c r="M73" s="371">
        <f t="shared" si="3"/>
        <v>0</v>
      </c>
      <c r="N73" s="350"/>
      <c r="O73" s="325"/>
      <c r="P73" s="375">
        <f t="shared" si="2"/>
        <v>0</v>
      </c>
    </row>
    <row r="74" spans="1:16" ht="12.75" customHeight="1">
      <c r="A74" s="344"/>
      <c r="B74" s="332" t="s">
        <v>195</v>
      </c>
      <c r="C74" s="323"/>
      <c r="D74" s="323"/>
      <c r="E74" s="285">
        <v>3394566</v>
      </c>
      <c r="F74" s="323">
        <f t="shared" si="5"/>
        <v>3394566</v>
      </c>
      <c r="G74" s="323"/>
      <c r="H74" s="323"/>
      <c r="I74" s="323"/>
      <c r="J74" s="347"/>
      <c r="K74" s="363"/>
      <c r="L74" s="367"/>
      <c r="M74" s="371">
        <f t="shared" si="3"/>
        <v>0</v>
      </c>
      <c r="N74" s="350"/>
      <c r="O74" s="325"/>
      <c r="P74" s="375">
        <f t="shared" si="2"/>
        <v>0</v>
      </c>
    </row>
    <row r="75" spans="1:16" ht="12.75" customHeight="1">
      <c r="A75" s="342"/>
      <c r="B75" s="324" t="s">
        <v>151</v>
      </c>
      <c r="C75" s="323"/>
      <c r="D75" s="323"/>
      <c r="E75" s="323"/>
      <c r="F75" s="323">
        <f t="shared" si="5"/>
        <v>0</v>
      </c>
      <c r="G75" s="323"/>
      <c r="H75" s="323"/>
      <c r="I75" s="323"/>
      <c r="J75" s="347"/>
      <c r="K75" s="363"/>
      <c r="L75" s="364"/>
      <c r="M75" s="371">
        <f t="shared" si="3"/>
        <v>0</v>
      </c>
      <c r="N75" s="350"/>
      <c r="O75" s="325"/>
      <c r="P75" s="375">
        <f aca="true" t="shared" si="11" ref="P75:P143">O75-N75</f>
        <v>0</v>
      </c>
    </row>
    <row r="76" spans="1:16" ht="12.75" customHeight="1">
      <c r="A76" s="342"/>
      <c r="B76" s="324" t="s">
        <v>59</v>
      </c>
      <c r="C76" s="323"/>
      <c r="D76" s="323"/>
      <c r="E76" s="323"/>
      <c r="F76" s="323">
        <f t="shared" si="5"/>
        <v>0</v>
      </c>
      <c r="G76" s="323"/>
      <c r="H76" s="323"/>
      <c r="I76" s="323"/>
      <c r="J76" s="347"/>
      <c r="K76" s="363"/>
      <c r="L76" s="364"/>
      <c r="M76" s="371">
        <f t="shared" si="3"/>
        <v>0</v>
      </c>
      <c r="N76" s="350"/>
      <c r="O76" s="325"/>
      <c r="P76" s="375">
        <f t="shared" si="11"/>
        <v>0</v>
      </c>
    </row>
    <row r="77" spans="1:16" ht="12.75" customHeight="1">
      <c r="A77" s="342"/>
      <c r="B77" s="329" t="s">
        <v>60</v>
      </c>
      <c r="C77" s="323"/>
      <c r="D77" s="323"/>
      <c r="E77" s="283">
        <v>360567.12</v>
      </c>
      <c r="F77" s="323">
        <f t="shared" si="5"/>
        <v>360567.12</v>
      </c>
      <c r="G77" s="323"/>
      <c r="H77" s="323"/>
      <c r="I77" s="323"/>
      <c r="J77" s="347"/>
      <c r="K77" s="363"/>
      <c r="L77" s="364"/>
      <c r="M77" s="371">
        <f t="shared" si="3"/>
        <v>0</v>
      </c>
      <c r="N77" s="350"/>
      <c r="O77" s="325"/>
      <c r="P77" s="375">
        <f t="shared" si="11"/>
        <v>0</v>
      </c>
    </row>
    <row r="78" spans="1:16" ht="12.75" customHeight="1">
      <c r="A78" s="342"/>
      <c r="B78" s="329" t="s">
        <v>152</v>
      </c>
      <c r="C78" s="323"/>
      <c r="D78" s="323"/>
      <c r="E78" s="274"/>
      <c r="F78" s="323">
        <f t="shared" si="5"/>
        <v>0</v>
      </c>
      <c r="G78" s="323"/>
      <c r="H78" s="323"/>
      <c r="I78" s="323"/>
      <c r="J78" s="347"/>
      <c r="K78" s="363"/>
      <c r="L78" s="364"/>
      <c r="M78" s="371">
        <f t="shared" si="3"/>
        <v>0</v>
      </c>
      <c r="N78" s="350"/>
      <c r="O78" s="325"/>
      <c r="P78" s="375">
        <f t="shared" si="11"/>
        <v>0</v>
      </c>
    </row>
    <row r="79" spans="1:16" ht="12.75" customHeight="1">
      <c r="A79" s="342"/>
      <c r="B79" s="329" t="s">
        <v>61</v>
      </c>
      <c r="C79" s="323"/>
      <c r="D79" s="323"/>
      <c r="E79" s="274"/>
      <c r="F79" s="323">
        <f t="shared" si="5"/>
        <v>0</v>
      </c>
      <c r="G79" s="323"/>
      <c r="H79" s="323"/>
      <c r="I79" s="323"/>
      <c r="J79" s="347"/>
      <c r="K79" s="363"/>
      <c r="L79" s="364"/>
      <c r="M79" s="371">
        <f t="shared" si="3"/>
        <v>0</v>
      </c>
      <c r="N79" s="350"/>
      <c r="O79" s="325"/>
      <c r="P79" s="375">
        <f t="shared" si="11"/>
        <v>0</v>
      </c>
    </row>
    <row r="80" spans="1:16" ht="12.75">
      <c r="A80" s="342"/>
      <c r="B80" s="324" t="s">
        <v>69</v>
      </c>
      <c r="C80" s="323"/>
      <c r="D80" s="323"/>
      <c r="E80" s="323"/>
      <c r="F80" s="323">
        <f t="shared" si="5"/>
        <v>0</v>
      </c>
      <c r="G80" s="323"/>
      <c r="H80" s="323"/>
      <c r="I80" s="323"/>
      <c r="J80" s="347"/>
      <c r="K80" s="363"/>
      <c r="L80" s="364"/>
      <c r="M80" s="371">
        <f t="shared" si="3"/>
        <v>0</v>
      </c>
      <c r="N80" s="350"/>
      <c r="O80" s="325"/>
      <c r="P80" s="375">
        <f t="shared" si="11"/>
        <v>0</v>
      </c>
    </row>
    <row r="81" spans="1:16" ht="12.75">
      <c r="A81" s="342"/>
      <c r="B81" s="324" t="s">
        <v>153</v>
      </c>
      <c r="C81" s="323"/>
      <c r="D81" s="323"/>
      <c r="E81" s="323"/>
      <c r="F81" s="323">
        <f t="shared" si="5"/>
        <v>0</v>
      </c>
      <c r="G81" s="323"/>
      <c r="H81" s="323"/>
      <c r="I81" s="323"/>
      <c r="J81" s="347"/>
      <c r="K81" s="363"/>
      <c r="L81" s="364"/>
      <c r="M81" s="371">
        <f t="shared" si="3"/>
        <v>0</v>
      </c>
      <c r="N81" s="350"/>
      <c r="O81" s="325"/>
      <c r="P81" s="375">
        <f t="shared" si="11"/>
        <v>0</v>
      </c>
    </row>
    <row r="82" spans="1:16" ht="12.75">
      <c r="A82" s="342"/>
      <c r="B82" s="324" t="s">
        <v>154</v>
      </c>
      <c r="C82" s="323"/>
      <c r="D82" s="323"/>
      <c r="E82" s="323"/>
      <c r="F82" s="323">
        <f t="shared" si="5"/>
        <v>0</v>
      </c>
      <c r="G82" s="323"/>
      <c r="H82" s="323"/>
      <c r="I82" s="323"/>
      <c r="J82" s="347"/>
      <c r="K82" s="363"/>
      <c r="L82" s="368"/>
      <c r="M82" s="371">
        <f t="shared" si="3"/>
        <v>0</v>
      </c>
      <c r="N82" s="350"/>
      <c r="O82" s="325"/>
      <c r="P82" s="375">
        <f t="shared" si="11"/>
        <v>0</v>
      </c>
    </row>
    <row r="83" spans="1:16" ht="12.75">
      <c r="A83" s="342"/>
      <c r="B83" s="324" t="s">
        <v>71</v>
      </c>
      <c r="C83" s="323"/>
      <c r="D83" s="323"/>
      <c r="E83" s="323"/>
      <c r="F83" s="323">
        <f t="shared" si="5"/>
        <v>0</v>
      </c>
      <c r="G83" s="323"/>
      <c r="H83" s="323"/>
      <c r="I83" s="323"/>
      <c r="J83" s="347"/>
      <c r="K83" s="363"/>
      <c r="L83" s="367"/>
      <c r="M83" s="371">
        <f t="shared" si="3"/>
        <v>0</v>
      </c>
      <c r="N83" s="350"/>
      <c r="O83" s="325"/>
      <c r="P83" s="375">
        <f t="shared" si="11"/>
        <v>0</v>
      </c>
    </row>
    <row r="84" spans="1:16" ht="12.75" customHeight="1">
      <c r="A84" s="342"/>
      <c r="B84" s="329" t="s">
        <v>215</v>
      </c>
      <c r="C84" s="323"/>
      <c r="D84" s="323"/>
      <c r="E84" s="283"/>
      <c r="F84" s="323">
        <f t="shared" si="5"/>
        <v>0</v>
      </c>
      <c r="G84" s="323"/>
      <c r="H84" s="323"/>
      <c r="I84" s="323"/>
      <c r="J84" s="347"/>
      <c r="K84" s="363"/>
      <c r="L84" s="364">
        <v>15920</v>
      </c>
      <c r="M84" s="371">
        <f aca="true" t="shared" si="12" ref="M84:M151">L84-K84</f>
        <v>15920</v>
      </c>
      <c r="N84" s="350"/>
      <c r="O84" s="325"/>
      <c r="P84" s="375">
        <f t="shared" si="11"/>
        <v>0</v>
      </c>
    </row>
    <row r="85" spans="1:16" ht="12.75" customHeight="1">
      <c r="A85" s="342"/>
      <c r="B85" s="329" t="s">
        <v>96</v>
      </c>
      <c r="C85" s="323"/>
      <c r="D85" s="323"/>
      <c r="E85" s="323"/>
      <c r="F85" s="323">
        <f t="shared" si="5"/>
        <v>0</v>
      </c>
      <c r="G85" s="323"/>
      <c r="H85" s="323"/>
      <c r="I85" s="323"/>
      <c r="J85" s="347"/>
      <c r="K85" s="363"/>
      <c r="L85" s="367">
        <v>40400</v>
      </c>
      <c r="M85" s="371">
        <f t="shared" si="12"/>
        <v>40400</v>
      </c>
      <c r="N85" s="350"/>
      <c r="O85" s="325">
        <v>0</v>
      </c>
      <c r="P85" s="375">
        <f t="shared" si="11"/>
        <v>0</v>
      </c>
    </row>
    <row r="86" spans="1:16" ht="12.75" customHeight="1">
      <c r="A86" s="342"/>
      <c r="B86" s="327" t="s">
        <v>73</v>
      </c>
      <c r="C86" s="323"/>
      <c r="D86" s="323"/>
      <c r="E86" s="274"/>
      <c r="F86" s="323">
        <f t="shared" si="5"/>
        <v>0</v>
      </c>
      <c r="G86" s="323"/>
      <c r="H86" s="323"/>
      <c r="I86" s="323"/>
      <c r="J86" s="347"/>
      <c r="K86" s="363"/>
      <c r="L86" s="364"/>
      <c r="M86" s="371">
        <f t="shared" si="12"/>
        <v>0</v>
      </c>
      <c r="N86" s="350"/>
      <c r="O86" s="314"/>
      <c r="P86" s="375">
        <f t="shared" si="11"/>
        <v>0</v>
      </c>
    </row>
    <row r="87" spans="1:16" ht="12.75" customHeight="1">
      <c r="A87" s="342"/>
      <c r="B87" s="329" t="s">
        <v>79</v>
      </c>
      <c r="C87" s="323"/>
      <c r="D87" s="323"/>
      <c r="E87" s="283"/>
      <c r="F87" s="323">
        <f t="shared" si="5"/>
        <v>0</v>
      </c>
      <c r="G87" s="323"/>
      <c r="H87" s="323"/>
      <c r="I87" s="323"/>
      <c r="J87" s="347"/>
      <c r="K87" s="363"/>
      <c r="L87" s="364"/>
      <c r="M87" s="371">
        <f t="shared" si="12"/>
        <v>0</v>
      </c>
      <c r="N87" s="350"/>
      <c r="O87" s="325"/>
      <c r="P87" s="375">
        <f t="shared" si="11"/>
        <v>0</v>
      </c>
    </row>
    <row r="88" spans="1:16" ht="12.75" customHeight="1">
      <c r="A88" s="342"/>
      <c r="B88" s="329" t="s">
        <v>155</v>
      </c>
      <c r="C88" s="323"/>
      <c r="D88" s="323"/>
      <c r="E88" s="323"/>
      <c r="F88" s="323">
        <f t="shared" si="5"/>
        <v>0</v>
      </c>
      <c r="G88" s="323"/>
      <c r="H88" s="323"/>
      <c r="I88" s="323"/>
      <c r="J88" s="347"/>
      <c r="K88" s="363"/>
      <c r="L88" s="364"/>
      <c r="M88" s="371">
        <f t="shared" si="12"/>
        <v>0</v>
      </c>
      <c r="N88" s="350"/>
      <c r="O88" s="325"/>
      <c r="P88" s="375">
        <f t="shared" si="11"/>
        <v>0</v>
      </c>
    </row>
    <row r="89" spans="1:16" ht="12.75" customHeight="1">
      <c r="A89" s="342"/>
      <c r="B89" s="329" t="s">
        <v>156</v>
      </c>
      <c r="C89" s="323"/>
      <c r="D89" s="323"/>
      <c r="E89" s="283"/>
      <c r="F89" s="323">
        <f t="shared" si="5"/>
        <v>0</v>
      </c>
      <c r="G89" s="323"/>
      <c r="H89" s="323"/>
      <c r="I89" s="323"/>
      <c r="J89" s="347"/>
      <c r="K89" s="363"/>
      <c r="L89" s="364"/>
      <c r="M89" s="371">
        <f t="shared" si="12"/>
        <v>0</v>
      </c>
      <c r="N89" s="350"/>
      <c r="O89" s="325"/>
      <c r="P89" s="375">
        <f t="shared" si="11"/>
        <v>0</v>
      </c>
    </row>
    <row r="90" spans="1:16" ht="12.75" customHeight="1">
      <c r="A90" s="344"/>
      <c r="B90" s="332" t="s">
        <v>77</v>
      </c>
      <c r="C90" s="323"/>
      <c r="D90" s="323"/>
      <c r="E90" s="323"/>
      <c r="F90" s="323">
        <f t="shared" si="5"/>
        <v>0</v>
      </c>
      <c r="G90" s="323"/>
      <c r="H90" s="323"/>
      <c r="I90" s="323"/>
      <c r="J90" s="347"/>
      <c r="K90" s="363"/>
      <c r="L90" s="364"/>
      <c r="M90" s="371">
        <f t="shared" si="12"/>
        <v>0</v>
      </c>
      <c r="N90" s="350"/>
      <c r="O90" s="325"/>
      <c r="P90" s="375">
        <f t="shared" si="11"/>
        <v>0</v>
      </c>
    </row>
    <row r="91" spans="1:16" ht="12.75" customHeight="1">
      <c r="A91" s="342"/>
      <c r="B91" s="329" t="s">
        <v>82</v>
      </c>
      <c r="C91" s="323"/>
      <c r="D91" s="323"/>
      <c r="E91" s="323"/>
      <c r="F91" s="323">
        <f t="shared" si="5"/>
        <v>0</v>
      </c>
      <c r="G91" s="323"/>
      <c r="H91" s="323"/>
      <c r="I91" s="323"/>
      <c r="J91" s="347"/>
      <c r="K91" s="363"/>
      <c r="L91" s="364"/>
      <c r="M91" s="371">
        <f t="shared" si="12"/>
        <v>0</v>
      </c>
      <c r="N91" s="350"/>
      <c r="O91" s="325"/>
      <c r="P91" s="375">
        <f t="shared" si="11"/>
        <v>0</v>
      </c>
    </row>
    <row r="92" spans="1:16" ht="12.75" customHeight="1">
      <c r="A92" s="342"/>
      <c r="B92" s="329" t="s">
        <v>157</v>
      </c>
      <c r="C92" s="323"/>
      <c r="D92" s="323"/>
      <c r="E92" s="323"/>
      <c r="F92" s="323">
        <f t="shared" si="5"/>
        <v>0</v>
      </c>
      <c r="G92" s="323"/>
      <c r="H92" s="323"/>
      <c r="I92" s="323"/>
      <c r="J92" s="347"/>
      <c r="K92" s="363"/>
      <c r="L92" s="364"/>
      <c r="M92" s="371">
        <f t="shared" si="12"/>
        <v>0</v>
      </c>
      <c r="N92" s="350"/>
      <c r="O92" s="325"/>
      <c r="P92" s="375">
        <f t="shared" si="11"/>
        <v>0</v>
      </c>
    </row>
    <row r="93" spans="1:16" ht="12.75" customHeight="1">
      <c r="A93" s="342"/>
      <c r="B93" s="324" t="s">
        <v>158</v>
      </c>
      <c r="C93" s="323"/>
      <c r="D93" s="323"/>
      <c r="E93" s="283"/>
      <c r="F93" s="323">
        <f t="shared" si="5"/>
        <v>0</v>
      </c>
      <c r="G93" s="323"/>
      <c r="H93" s="323"/>
      <c r="I93" s="323"/>
      <c r="J93" s="347"/>
      <c r="K93" s="363"/>
      <c r="L93" s="367"/>
      <c r="M93" s="371">
        <f t="shared" si="12"/>
        <v>0</v>
      </c>
      <c r="N93" s="350"/>
      <c r="O93" s="325"/>
      <c r="P93" s="375">
        <f t="shared" si="11"/>
        <v>0</v>
      </c>
    </row>
    <row r="94" spans="1:16" ht="12.75" customHeight="1" thickBot="1">
      <c r="A94" s="452"/>
      <c r="B94" s="476" t="s">
        <v>159</v>
      </c>
      <c r="C94" s="413"/>
      <c r="D94" s="413"/>
      <c r="E94" s="287">
        <v>25500</v>
      </c>
      <c r="F94" s="413">
        <f aca="true" t="shared" si="13" ref="F94:F151">E94-D94</f>
        <v>25500</v>
      </c>
      <c r="G94" s="413"/>
      <c r="H94" s="413"/>
      <c r="I94" s="413"/>
      <c r="J94" s="414"/>
      <c r="K94" s="415"/>
      <c r="L94" s="454"/>
      <c r="M94" s="417">
        <f t="shared" si="12"/>
        <v>0</v>
      </c>
      <c r="N94" s="418"/>
      <c r="O94" s="448"/>
      <c r="P94" s="420">
        <f t="shared" si="11"/>
        <v>0</v>
      </c>
    </row>
    <row r="95" spans="1:16" ht="36" customHeight="1" thickBot="1">
      <c r="A95" s="56">
        <v>228</v>
      </c>
      <c r="B95" s="57" t="s">
        <v>117</v>
      </c>
      <c r="C95" s="403">
        <f>C96</f>
        <v>0</v>
      </c>
      <c r="D95" s="403">
        <f>D96</f>
        <v>0</v>
      </c>
      <c r="E95" s="404">
        <f>E96</f>
        <v>0</v>
      </c>
      <c r="F95" s="153">
        <f t="shared" si="13"/>
        <v>0</v>
      </c>
      <c r="G95" s="523">
        <f>G96</f>
        <v>0</v>
      </c>
      <c r="H95" s="403">
        <f>H96</f>
        <v>0</v>
      </c>
      <c r="I95" s="403">
        <f aca="true" t="shared" si="14" ref="I95:O95">I96</f>
        <v>0</v>
      </c>
      <c r="J95" s="404">
        <f t="shared" si="14"/>
        <v>0</v>
      </c>
      <c r="K95" s="405">
        <f t="shared" si="14"/>
        <v>0</v>
      </c>
      <c r="L95" s="426"/>
      <c r="M95" s="407">
        <f t="shared" si="12"/>
        <v>0</v>
      </c>
      <c r="N95" s="408">
        <f t="shared" si="14"/>
        <v>0</v>
      </c>
      <c r="O95" s="427">
        <f t="shared" si="14"/>
        <v>0</v>
      </c>
      <c r="P95" s="410">
        <f t="shared" si="11"/>
        <v>0</v>
      </c>
    </row>
    <row r="96" spans="1:16" ht="15" customHeight="1" thickBot="1">
      <c r="A96" s="477"/>
      <c r="B96" s="429" t="s">
        <v>100</v>
      </c>
      <c r="C96" s="432">
        <f>D96+K96+N96</f>
        <v>0</v>
      </c>
      <c r="D96" s="432"/>
      <c r="E96" s="525"/>
      <c r="F96" s="524">
        <f t="shared" si="13"/>
        <v>0</v>
      </c>
      <c r="G96" s="522"/>
      <c r="H96" s="432"/>
      <c r="I96" s="432"/>
      <c r="J96" s="479"/>
      <c r="K96" s="480"/>
      <c r="L96" s="481"/>
      <c r="M96" s="436">
        <f t="shared" si="12"/>
        <v>0</v>
      </c>
      <c r="N96" s="482"/>
      <c r="O96" s="483"/>
      <c r="P96" s="439">
        <f t="shared" si="11"/>
        <v>0</v>
      </c>
    </row>
    <row r="97" spans="1:16" ht="32.25" customHeight="1" thickBot="1">
      <c r="A97" s="400">
        <v>263</v>
      </c>
      <c r="B97" s="485" t="s">
        <v>7</v>
      </c>
      <c r="C97" s="403">
        <f aca="true" t="shared" si="15" ref="C97:J97">SUM(C103:C104)</f>
        <v>0</v>
      </c>
      <c r="D97" s="403">
        <f>D98+D99+D100+D101+D102+D103+D104</f>
        <v>0</v>
      </c>
      <c r="E97" s="403">
        <f>E98+E99+E100+E101+E102+E103+E104</f>
        <v>599810</v>
      </c>
      <c r="F97" s="392">
        <f t="shared" si="13"/>
        <v>599810</v>
      </c>
      <c r="G97" s="403">
        <f t="shared" si="15"/>
        <v>0</v>
      </c>
      <c r="H97" s="403">
        <f t="shared" si="15"/>
        <v>0</v>
      </c>
      <c r="I97" s="403">
        <f t="shared" si="15"/>
        <v>0</v>
      </c>
      <c r="J97" s="404">
        <f t="shared" si="15"/>
        <v>0</v>
      </c>
      <c r="K97" s="405">
        <f>K98+K99+K100+K101+K102+K103+K104</f>
        <v>0</v>
      </c>
      <c r="L97" s="426">
        <f>L98+L99+L100+L101+L102+L103+L104</f>
        <v>2092150</v>
      </c>
      <c r="M97" s="407">
        <f t="shared" si="12"/>
        <v>2092150</v>
      </c>
      <c r="N97" s="408">
        <f>N98+N99+N100+N101+N102+N103</f>
        <v>0</v>
      </c>
      <c r="O97" s="427">
        <f>O98+O99+O100+O101+O102+O103</f>
        <v>0</v>
      </c>
      <c r="P97" s="410">
        <f t="shared" si="11"/>
        <v>0</v>
      </c>
    </row>
    <row r="98" spans="1:16" ht="12.75" customHeight="1">
      <c r="A98" s="389"/>
      <c r="B98" s="422" t="s">
        <v>210</v>
      </c>
      <c r="C98" s="392"/>
      <c r="D98" s="392"/>
      <c r="E98" s="520">
        <v>5000</v>
      </c>
      <c r="F98" s="323">
        <f t="shared" si="13"/>
        <v>5000</v>
      </c>
      <c r="G98" s="392"/>
      <c r="H98" s="392"/>
      <c r="I98" s="392"/>
      <c r="J98" s="393"/>
      <c r="K98" s="394"/>
      <c r="L98" s="367">
        <v>70000</v>
      </c>
      <c r="M98" s="396">
        <f t="shared" si="12"/>
        <v>70000</v>
      </c>
      <c r="N98" s="397"/>
      <c r="O98" s="451"/>
      <c r="P98" s="375">
        <f t="shared" si="11"/>
        <v>0</v>
      </c>
    </row>
    <row r="99" spans="1:16" ht="12.75" customHeight="1">
      <c r="A99" s="341"/>
      <c r="B99" s="324" t="s">
        <v>211</v>
      </c>
      <c r="C99" s="323"/>
      <c r="D99" s="323"/>
      <c r="E99" s="323"/>
      <c r="F99" s="323">
        <f t="shared" si="13"/>
        <v>0</v>
      </c>
      <c r="G99" s="323"/>
      <c r="H99" s="323"/>
      <c r="I99" s="323"/>
      <c r="J99" s="347"/>
      <c r="K99" s="363"/>
      <c r="L99" s="367">
        <v>121200</v>
      </c>
      <c r="M99" s="371">
        <f t="shared" si="12"/>
        <v>121200</v>
      </c>
      <c r="N99" s="350"/>
      <c r="O99" s="325"/>
      <c r="P99" s="375">
        <f t="shared" si="11"/>
        <v>0</v>
      </c>
    </row>
    <row r="100" spans="1:16" ht="12.75" customHeight="1">
      <c r="A100" s="341"/>
      <c r="B100" s="324" t="s">
        <v>147</v>
      </c>
      <c r="C100" s="323"/>
      <c r="D100" s="323"/>
      <c r="E100" s="323"/>
      <c r="F100" s="323">
        <f t="shared" si="13"/>
        <v>0</v>
      </c>
      <c r="G100" s="323"/>
      <c r="H100" s="323"/>
      <c r="I100" s="323"/>
      <c r="J100" s="347"/>
      <c r="K100" s="363"/>
      <c r="L100" s="367">
        <v>453000</v>
      </c>
      <c r="M100" s="371">
        <f t="shared" si="12"/>
        <v>453000</v>
      </c>
      <c r="N100" s="350"/>
      <c r="O100" s="325"/>
      <c r="P100" s="375">
        <f t="shared" si="11"/>
        <v>0</v>
      </c>
    </row>
    <row r="101" spans="1:16" ht="12.75" customHeight="1">
      <c r="A101" s="341"/>
      <c r="B101" s="324" t="s">
        <v>148</v>
      </c>
      <c r="C101" s="323"/>
      <c r="D101" s="323"/>
      <c r="E101" s="521">
        <v>75060</v>
      </c>
      <c r="F101" s="323">
        <f t="shared" si="13"/>
        <v>75060</v>
      </c>
      <c r="G101" s="323"/>
      <c r="H101" s="323"/>
      <c r="I101" s="323"/>
      <c r="J101" s="347"/>
      <c r="K101" s="363"/>
      <c r="L101" s="364"/>
      <c r="M101" s="371">
        <f t="shared" si="12"/>
        <v>0</v>
      </c>
      <c r="N101" s="350"/>
      <c r="O101" s="325"/>
      <c r="P101" s="375">
        <f t="shared" si="11"/>
        <v>0</v>
      </c>
    </row>
    <row r="102" spans="1:16" ht="12.75" customHeight="1">
      <c r="A102" s="341"/>
      <c r="B102" s="324" t="s">
        <v>212</v>
      </c>
      <c r="C102" s="323"/>
      <c r="D102" s="323"/>
      <c r="E102" s="358"/>
      <c r="F102" s="323">
        <f t="shared" si="13"/>
        <v>0</v>
      </c>
      <c r="G102" s="323"/>
      <c r="H102" s="323"/>
      <c r="I102" s="323"/>
      <c r="J102" s="347"/>
      <c r="K102" s="363"/>
      <c r="L102" s="364"/>
      <c r="M102" s="371">
        <f t="shared" si="12"/>
        <v>0</v>
      </c>
      <c r="N102" s="350"/>
      <c r="O102" s="325"/>
      <c r="P102" s="375">
        <f t="shared" si="11"/>
        <v>0</v>
      </c>
    </row>
    <row r="103" spans="1:16" ht="12.75">
      <c r="A103" s="342"/>
      <c r="B103" s="324" t="s">
        <v>56</v>
      </c>
      <c r="C103" s="323"/>
      <c r="D103" s="323"/>
      <c r="E103" s="358">
        <v>519750</v>
      </c>
      <c r="F103" s="323">
        <f t="shared" si="13"/>
        <v>519750</v>
      </c>
      <c r="G103" s="323"/>
      <c r="H103" s="323"/>
      <c r="I103" s="323"/>
      <c r="J103" s="347"/>
      <c r="K103" s="363"/>
      <c r="L103" s="367"/>
      <c r="M103" s="371">
        <f t="shared" si="12"/>
        <v>0</v>
      </c>
      <c r="N103" s="350"/>
      <c r="O103" s="325"/>
      <c r="P103" s="375">
        <f t="shared" si="11"/>
        <v>0</v>
      </c>
    </row>
    <row r="104" spans="1:16" ht="13.5" thickBot="1">
      <c r="A104" s="452"/>
      <c r="B104" s="453" t="s">
        <v>223</v>
      </c>
      <c r="C104" s="413"/>
      <c r="D104" s="413"/>
      <c r="E104" s="486"/>
      <c r="F104" s="413">
        <f t="shared" si="13"/>
        <v>0</v>
      </c>
      <c r="G104" s="413"/>
      <c r="H104" s="413"/>
      <c r="I104" s="413"/>
      <c r="J104" s="414"/>
      <c r="K104" s="415"/>
      <c r="L104" s="367">
        <v>1447950</v>
      </c>
      <c r="M104" s="417">
        <f t="shared" si="12"/>
        <v>1447950</v>
      </c>
      <c r="N104" s="418"/>
      <c r="O104" s="448"/>
      <c r="P104" s="420">
        <f t="shared" si="11"/>
        <v>0</v>
      </c>
    </row>
    <row r="105" spans="1:16" ht="21" customHeight="1" thickBot="1">
      <c r="A105" s="72">
        <v>266</v>
      </c>
      <c r="B105" s="487" t="s">
        <v>160</v>
      </c>
      <c r="C105" s="403">
        <f>C106</f>
        <v>0</v>
      </c>
      <c r="D105" s="403">
        <f>D106+D107</f>
        <v>0</v>
      </c>
      <c r="E105" s="404">
        <f>E106+E107</f>
        <v>0</v>
      </c>
      <c r="F105" s="23">
        <f t="shared" si="13"/>
        <v>0</v>
      </c>
      <c r="G105" s="523">
        <f>G106</f>
        <v>0</v>
      </c>
      <c r="H105" s="403">
        <f>H106</f>
        <v>0</v>
      </c>
      <c r="I105" s="403">
        <f>I106</f>
        <v>0</v>
      </c>
      <c r="J105" s="404">
        <f>J106</f>
        <v>0</v>
      </c>
      <c r="K105" s="405">
        <f>K106+K107</f>
        <v>0</v>
      </c>
      <c r="L105" s="426">
        <f>L106+L107</f>
        <v>230000</v>
      </c>
      <c r="M105" s="407">
        <f t="shared" si="12"/>
        <v>230000</v>
      </c>
      <c r="N105" s="408">
        <f>N106+N107</f>
        <v>0</v>
      </c>
      <c r="O105" s="427">
        <f>O106+O107</f>
        <v>0</v>
      </c>
      <c r="P105" s="410">
        <f t="shared" si="11"/>
        <v>0</v>
      </c>
    </row>
    <row r="106" spans="1:16" ht="17.25" customHeight="1">
      <c r="A106" s="442"/>
      <c r="B106" s="422" t="s">
        <v>161</v>
      </c>
      <c r="C106" s="392"/>
      <c r="D106" s="392"/>
      <c r="E106" s="392"/>
      <c r="F106" s="392">
        <f t="shared" si="13"/>
        <v>0</v>
      </c>
      <c r="G106" s="392"/>
      <c r="H106" s="392"/>
      <c r="I106" s="392"/>
      <c r="J106" s="393"/>
      <c r="K106" s="394"/>
      <c r="L106" s="423"/>
      <c r="M106" s="396">
        <f t="shared" si="12"/>
        <v>0</v>
      </c>
      <c r="N106" s="397"/>
      <c r="O106" s="451"/>
      <c r="P106" s="399">
        <f t="shared" si="11"/>
        <v>0</v>
      </c>
    </row>
    <row r="107" spans="1:16" ht="17.25" customHeight="1" thickBot="1">
      <c r="A107" s="488"/>
      <c r="B107" s="453" t="s">
        <v>216</v>
      </c>
      <c r="C107" s="413"/>
      <c r="D107" s="413"/>
      <c r="E107" s="413"/>
      <c r="F107" s="413">
        <f t="shared" si="13"/>
        <v>0</v>
      </c>
      <c r="G107" s="413"/>
      <c r="H107" s="413"/>
      <c r="I107" s="413"/>
      <c r="J107" s="414"/>
      <c r="K107" s="415"/>
      <c r="L107" s="365">
        <v>230000</v>
      </c>
      <c r="M107" s="396">
        <f t="shared" si="12"/>
        <v>230000</v>
      </c>
      <c r="N107" s="418"/>
      <c r="O107" s="448"/>
      <c r="P107" s="399">
        <f t="shared" si="11"/>
        <v>0</v>
      </c>
    </row>
    <row r="108" spans="1:16" ht="15.75" customHeight="1" thickBot="1">
      <c r="A108" s="400">
        <v>291</v>
      </c>
      <c r="B108" s="489" t="s">
        <v>162</v>
      </c>
      <c r="C108" s="403">
        <f aca="true" t="shared" si="16" ref="C108:O108">SUM(C109:C113)</f>
        <v>0</v>
      </c>
      <c r="D108" s="403">
        <f t="shared" si="16"/>
        <v>0</v>
      </c>
      <c r="E108" s="404">
        <f t="shared" si="16"/>
        <v>1211223.21</v>
      </c>
      <c r="F108" s="23">
        <f t="shared" si="13"/>
        <v>1211223.21</v>
      </c>
      <c r="G108" s="523">
        <f t="shared" si="16"/>
        <v>0</v>
      </c>
      <c r="H108" s="403">
        <f t="shared" si="16"/>
        <v>0</v>
      </c>
      <c r="I108" s="403">
        <f t="shared" si="16"/>
        <v>0</v>
      </c>
      <c r="J108" s="404">
        <f t="shared" si="16"/>
        <v>0</v>
      </c>
      <c r="K108" s="405">
        <f t="shared" si="16"/>
        <v>0</v>
      </c>
      <c r="L108" s="426">
        <f t="shared" si="16"/>
        <v>0</v>
      </c>
      <c r="M108" s="407">
        <f t="shared" si="12"/>
        <v>0</v>
      </c>
      <c r="N108" s="408">
        <f t="shared" si="16"/>
        <v>0</v>
      </c>
      <c r="O108" s="427">
        <f t="shared" si="16"/>
        <v>20000</v>
      </c>
      <c r="P108" s="410">
        <f t="shared" si="11"/>
        <v>20000</v>
      </c>
    </row>
    <row r="109" spans="1:16" ht="12.75" customHeight="1">
      <c r="A109" s="421">
        <v>291</v>
      </c>
      <c r="B109" s="475" t="s">
        <v>18</v>
      </c>
      <c r="C109" s="392"/>
      <c r="D109" s="392"/>
      <c r="E109" s="288">
        <v>134027.21</v>
      </c>
      <c r="F109" s="392">
        <f t="shared" si="13"/>
        <v>134027.21</v>
      </c>
      <c r="G109" s="392"/>
      <c r="H109" s="392"/>
      <c r="I109" s="392"/>
      <c r="J109" s="393"/>
      <c r="K109" s="394"/>
      <c r="L109" s="443"/>
      <c r="M109" s="396">
        <f t="shared" si="12"/>
        <v>0</v>
      </c>
      <c r="N109" s="397"/>
      <c r="O109" s="451"/>
      <c r="P109" s="399">
        <f t="shared" si="11"/>
        <v>0</v>
      </c>
    </row>
    <row r="110" spans="1:16" ht="12.75">
      <c r="A110" s="342">
        <v>291</v>
      </c>
      <c r="B110" s="329" t="s">
        <v>163</v>
      </c>
      <c r="C110" s="323"/>
      <c r="D110" s="323"/>
      <c r="E110" s="323"/>
      <c r="F110" s="323">
        <f t="shared" si="13"/>
        <v>0</v>
      </c>
      <c r="G110" s="323"/>
      <c r="H110" s="323"/>
      <c r="I110" s="323"/>
      <c r="J110" s="347"/>
      <c r="K110" s="363"/>
      <c r="L110" s="364"/>
      <c r="M110" s="371">
        <f t="shared" si="12"/>
        <v>0</v>
      </c>
      <c r="N110" s="350"/>
      <c r="O110" s="325">
        <v>20000</v>
      </c>
      <c r="P110" s="375">
        <f t="shared" si="11"/>
        <v>20000</v>
      </c>
    </row>
    <row r="111" spans="1:16" ht="12.75">
      <c r="A111" s="342">
        <v>291</v>
      </c>
      <c r="B111" s="329" t="s">
        <v>31</v>
      </c>
      <c r="C111" s="323"/>
      <c r="D111" s="323"/>
      <c r="E111" s="289">
        <v>1077196</v>
      </c>
      <c r="F111" s="323">
        <f t="shared" si="13"/>
        <v>1077196</v>
      </c>
      <c r="G111" s="323"/>
      <c r="H111" s="323"/>
      <c r="I111" s="323"/>
      <c r="J111" s="347"/>
      <c r="K111" s="363"/>
      <c r="L111" s="364"/>
      <c r="M111" s="371">
        <f t="shared" si="12"/>
        <v>0</v>
      </c>
      <c r="N111" s="350"/>
      <c r="O111" s="325"/>
      <c r="P111" s="375">
        <f t="shared" si="11"/>
        <v>0</v>
      </c>
    </row>
    <row r="112" spans="1:16" ht="12.75" customHeight="1">
      <c r="A112" s="342">
        <v>291</v>
      </c>
      <c r="B112" s="337" t="s">
        <v>164</v>
      </c>
      <c r="C112" s="323"/>
      <c r="D112" s="323"/>
      <c r="E112" s="323"/>
      <c r="F112" s="323">
        <f t="shared" si="13"/>
        <v>0</v>
      </c>
      <c r="G112" s="323"/>
      <c r="H112" s="323"/>
      <c r="I112" s="323"/>
      <c r="J112" s="347"/>
      <c r="K112" s="363"/>
      <c r="L112" s="377"/>
      <c r="M112" s="371">
        <f t="shared" si="12"/>
        <v>0</v>
      </c>
      <c r="N112" s="350"/>
      <c r="O112" s="325"/>
      <c r="P112" s="375">
        <f t="shared" si="11"/>
        <v>0</v>
      </c>
    </row>
    <row r="113" spans="1:16" ht="13.5" thickBot="1">
      <c r="A113" s="452"/>
      <c r="B113" s="490" t="s">
        <v>165</v>
      </c>
      <c r="C113" s="413"/>
      <c r="D113" s="413"/>
      <c r="E113" s="413"/>
      <c r="F113" s="413">
        <f t="shared" si="13"/>
        <v>0</v>
      </c>
      <c r="G113" s="413"/>
      <c r="H113" s="413"/>
      <c r="I113" s="413"/>
      <c r="J113" s="414"/>
      <c r="K113" s="415"/>
      <c r="L113" s="454"/>
      <c r="M113" s="417">
        <f t="shared" si="12"/>
        <v>0</v>
      </c>
      <c r="N113" s="418"/>
      <c r="O113" s="448"/>
      <c r="P113" s="420">
        <f t="shared" si="11"/>
        <v>0</v>
      </c>
    </row>
    <row r="114" spans="1:16" ht="16.5" thickBot="1">
      <c r="A114" s="400">
        <v>310</v>
      </c>
      <c r="B114" s="489" t="s">
        <v>9</v>
      </c>
      <c r="C114" s="403">
        <f aca="true" t="shared" si="17" ref="C114:O114">SUM(C115:C128)</f>
        <v>0</v>
      </c>
      <c r="D114" s="403">
        <f t="shared" si="17"/>
        <v>0</v>
      </c>
      <c r="E114" s="404">
        <f t="shared" si="17"/>
        <v>264000</v>
      </c>
      <c r="F114" s="23">
        <f t="shared" si="13"/>
        <v>264000</v>
      </c>
      <c r="G114" s="523">
        <f t="shared" si="17"/>
        <v>0</v>
      </c>
      <c r="H114" s="403">
        <f t="shared" si="17"/>
        <v>0</v>
      </c>
      <c r="I114" s="403">
        <f t="shared" si="17"/>
        <v>0</v>
      </c>
      <c r="J114" s="404">
        <f t="shared" si="17"/>
        <v>0</v>
      </c>
      <c r="K114" s="405">
        <f t="shared" si="17"/>
        <v>0</v>
      </c>
      <c r="L114" s="426">
        <f t="shared" si="17"/>
        <v>1539430</v>
      </c>
      <c r="M114" s="407">
        <f t="shared" si="12"/>
        <v>1539430</v>
      </c>
      <c r="N114" s="408">
        <f t="shared" si="17"/>
        <v>0</v>
      </c>
      <c r="O114" s="427">
        <f t="shared" si="17"/>
        <v>85000</v>
      </c>
      <c r="P114" s="410">
        <f t="shared" si="11"/>
        <v>85000</v>
      </c>
    </row>
    <row r="115" spans="1:16" ht="12.75">
      <c r="A115" s="421"/>
      <c r="B115" s="475" t="s">
        <v>114</v>
      </c>
      <c r="C115" s="392"/>
      <c r="D115" s="392"/>
      <c r="E115" s="392"/>
      <c r="F115" s="392">
        <f t="shared" si="13"/>
        <v>0</v>
      </c>
      <c r="G115" s="392"/>
      <c r="H115" s="392"/>
      <c r="I115" s="392"/>
      <c r="J115" s="393"/>
      <c r="K115" s="394"/>
      <c r="L115" s="443"/>
      <c r="M115" s="396">
        <f t="shared" si="12"/>
        <v>0</v>
      </c>
      <c r="N115" s="397"/>
      <c r="O115" s="451">
        <v>25000</v>
      </c>
      <c r="P115" s="399">
        <f t="shared" si="11"/>
        <v>25000</v>
      </c>
    </row>
    <row r="116" spans="1:16" ht="12.75">
      <c r="A116" s="342"/>
      <c r="B116" s="329" t="s">
        <v>167</v>
      </c>
      <c r="C116" s="323"/>
      <c r="D116" s="323"/>
      <c r="E116" s="323"/>
      <c r="F116" s="323">
        <f t="shared" si="13"/>
        <v>0</v>
      </c>
      <c r="G116" s="323"/>
      <c r="H116" s="323"/>
      <c r="I116" s="323"/>
      <c r="J116" s="347"/>
      <c r="K116" s="363"/>
      <c r="L116" s="364"/>
      <c r="M116" s="371">
        <f t="shared" si="12"/>
        <v>0</v>
      </c>
      <c r="N116" s="350"/>
      <c r="O116" s="325"/>
      <c r="P116" s="375">
        <f t="shared" si="11"/>
        <v>0</v>
      </c>
    </row>
    <row r="117" spans="1:16" ht="12.75">
      <c r="A117" s="342"/>
      <c r="B117" s="329" t="s">
        <v>75</v>
      </c>
      <c r="C117" s="323"/>
      <c r="D117" s="323"/>
      <c r="E117" s="323"/>
      <c r="F117" s="323">
        <f t="shared" si="13"/>
        <v>0</v>
      </c>
      <c r="G117" s="323"/>
      <c r="H117" s="323"/>
      <c r="I117" s="323"/>
      <c r="J117" s="347"/>
      <c r="K117" s="363"/>
      <c r="L117" s="370">
        <v>73650</v>
      </c>
      <c r="M117" s="371">
        <f t="shared" si="12"/>
        <v>73650</v>
      </c>
      <c r="N117" s="350"/>
      <c r="O117" s="325"/>
      <c r="P117" s="375">
        <f t="shared" si="11"/>
        <v>0</v>
      </c>
    </row>
    <row r="118" spans="1:16" ht="12.75">
      <c r="A118" s="342"/>
      <c r="B118" s="329" t="s">
        <v>168</v>
      </c>
      <c r="C118" s="323"/>
      <c r="D118" s="323"/>
      <c r="E118" s="323"/>
      <c r="F118" s="323">
        <f t="shared" si="13"/>
        <v>0</v>
      </c>
      <c r="G118" s="323"/>
      <c r="H118" s="323"/>
      <c r="I118" s="323"/>
      <c r="J118" s="347"/>
      <c r="K118" s="363"/>
      <c r="L118" s="370"/>
      <c r="M118" s="371">
        <f t="shared" si="12"/>
        <v>0</v>
      </c>
      <c r="N118" s="350"/>
      <c r="O118" s="376"/>
      <c r="P118" s="375">
        <f t="shared" si="11"/>
        <v>0</v>
      </c>
    </row>
    <row r="119" spans="1:16" ht="12.75">
      <c r="A119" s="342"/>
      <c r="B119" s="329" t="s">
        <v>215</v>
      </c>
      <c r="C119" s="323"/>
      <c r="D119" s="323"/>
      <c r="E119" s="323"/>
      <c r="F119" s="323">
        <f t="shared" si="13"/>
        <v>0</v>
      </c>
      <c r="G119" s="323"/>
      <c r="H119" s="323"/>
      <c r="I119" s="323"/>
      <c r="J119" s="347"/>
      <c r="K119" s="363"/>
      <c r="L119" s="370">
        <v>1465780</v>
      </c>
      <c r="M119" s="371">
        <f t="shared" si="12"/>
        <v>1465780</v>
      </c>
      <c r="N119" s="350"/>
      <c r="O119" s="325"/>
      <c r="P119" s="375">
        <f t="shared" si="11"/>
        <v>0</v>
      </c>
    </row>
    <row r="120" spans="1:16" ht="12.75">
      <c r="A120" s="342"/>
      <c r="B120" s="329" t="s">
        <v>170</v>
      </c>
      <c r="C120" s="323"/>
      <c r="D120" s="323"/>
      <c r="E120" s="323"/>
      <c r="F120" s="323">
        <f t="shared" si="13"/>
        <v>0</v>
      </c>
      <c r="G120" s="323"/>
      <c r="H120" s="323"/>
      <c r="I120" s="323"/>
      <c r="J120" s="347"/>
      <c r="K120" s="363"/>
      <c r="L120" s="370"/>
      <c r="M120" s="371">
        <f t="shared" si="12"/>
        <v>0</v>
      </c>
      <c r="N120" s="350"/>
      <c r="O120" s="325">
        <v>10000</v>
      </c>
      <c r="P120" s="375">
        <f t="shared" si="11"/>
        <v>10000</v>
      </c>
    </row>
    <row r="121" spans="1:16" ht="12.75">
      <c r="A121" s="342"/>
      <c r="B121" s="329" t="s">
        <v>171</v>
      </c>
      <c r="C121" s="323"/>
      <c r="D121" s="323"/>
      <c r="E121" s="323"/>
      <c r="F121" s="323">
        <f t="shared" si="13"/>
        <v>0</v>
      </c>
      <c r="G121" s="323"/>
      <c r="H121" s="323"/>
      <c r="I121" s="323"/>
      <c r="J121" s="347"/>
      <c r="K121" s="363"/>
      <c r="L121" s="370"/>
      <c r="M121" s="371">
        <f t="shared" si="12"/>
        <v>0</v>
      </c>
      <c r="N121" s="350"/>
      <c r="O121" s="325"/>
      <c r="P121" s="375">
        <f t="shared" si="11"/>
        <v>0</v>
      </c>
    </row>
    <row r="122" spans="1:16" ht="12.75">
      <c r="A122" s="342"/>
      <c r="B122" s="329" t="s">
        <v>191</v>
      </c>
      <c r="C122" s="323"/>
      <c r="D122" s="323"/>
      <c r="E122" s="323"/>
      <c r="F122" s="323">
        <f t="shared" si="13"/>
        <v>0</v>
      </c>
      <c r="G122" s="323"/>
      <c r="H122" s="323"/>
      <c r="I122" s="323"/>
      <c r="J122" s="347"/>
      <c r="K122" s="363"/>
      <c r="L122" s="370"/>
      <c r="M122" s="371">
        <f t="shared" si="12"/>
        <v>0</v>
      </c>
      <c r="N122" s="350"/>
      <c r="O122" s="376"/>
      <c r="P122" s="375">
        <f t="shared" si="11"/>
        <v>0</v>
      </c>
    </row>
    <row r="123" spans="1:16" ht="12.75">
      <c r="A123" s="342"/>
      <c r="B123" s="329" t="s">
        <v>172</v>
      </c>
      <c r="C123" s="323"/>
      <c r="D123" s="323"/>
      <c r="E123" s="323"/>
      <c r="F123" s="323">
        <f t="shared" si="13"/>
        <v>0</v>
      </c>
      <c r="G123" s="323"/>
      <c r="H123" s="323"/>
      <c r="I123" s="323"/>
      <c r="J123" s="347"/>
      <c r="K123" s="363"/>
      <c r="L123" s="369"/>
      <c r="M123" s="371">
        <f t="shared" si="12"/>
        <v>0</v>
      </c>
      <c r="N123" s="350"/>
      <c r="O123" s="376">
        <v>40000</v>
      </c>
      <c r="P123" s="375">
        <f t="shared" si="11"/>
        <v>40000</v>
      </c>
    </row>
    <row r="124" spans="1:16" ht="12.75">
      <c r="A124" s="342"/>
      <c r="B124" s="329" t="s">
        <v>173</v>
      </c>
      <c r="C124" s="323"/>
      <c r="D124" s="323"/>
      <c r="E124" s="323"/>
      <c r="F124" s="323">
        <f t="shared" si="13"/>
        <v>0</v>
      </c>
      <c r="G124" s="323"/>
      <c r="H124" s="323"/>
      <c r="I124" s="323"/>
      <c r="J124" s="347"/>
      <c r="K124" s="363"/>
      <c r="L124" s="370"/>
      <c r="M124" s="371">
        <f t="shared" si="12"/>
        <v>0</v>
      </c>
      <c r="N124" s="350"/>
      <c r="O124" s="325"/>
      <c r="P124" s="375">
        <f t="shared" si="11"/>
        <v>0</v>
      </c>
    </row>
    <row r="125" spans="1:16" ht="12.75">
      <c r="A125" s="342"/>
      <c r="B125" s="329" t="s">
        <v>115</v>
      </c>
      <c r="C125" s="323"/>
      <c r="D125" s="323"/>
      <c r="E125" s="323"/>
      <c r="F125" s="323">
        <f t="shared" si="13"/>
        <v>0</v>
      </c>
      <c r="G125" s="323"/>
      <c r="H125" s="323"/>
      <c r="I125" s="323"/>
      <c r="J125" s="347"/>
      <c r="K125" s="363"/>
      <c r="L125" s="364"/>
      <c r="M125" s="371">
        <f t="shared" si="12"/>
        <v>0</v>
      </c>
      <c r="N125" s="350"/>
      <c r="O125" s="376">
        <v>10000</v>
      </c>
      <c r="P125" s="375">
        <f t="shared" si="11"/>
        <v>10000</v>
      </c>
    </row>
    <row r="126" spans="1:16" ht="12" customHeight="1">
      <c r="A126" s="342"/>
      <c r="B126" s="329" t="s">
        <v>63</v>
      </c>
      <c r="C126" s="323"/>
      <c r="D126" s="323"/>
      <c r="E126" s="290">
        <v>264000</v>
      </c>
      <c r="F126" s="323">
        <f t="shared" si="13"/>
        <v>264000</v>
      </c>
      <c r="G126" s="323"/>
      <c r="H126" s="323"/>
      <c r="I126" s="323"/>
      <c r="J126" s="347"/>
      <c r="K126" s="363"/>
      <c r="L126" s="364"/>
      <c r="M126" s="371">
        <f t="shared" si="12"/>
        <v>0</v>
      </c>
      <c r="N126" s="350"/>
      <c r="O126" s="325"/>
      <c r="P126" s="375">
        <f t="shared" si="11"/>
        <v>0</v>
      </c>
    </row>
    <row r="127" spans="1:16" ht="12.75">
      <c r="A127" s="342"/>
      <c r="B127" s="329" t="s">
        <v>217</v>
      </c>
      <c r="C127" s="323"/>
      <c r="D127" s="323"/>
      <c r="E127" s="323"/>
      <c r="F127" s="323">
        <f t="shared" si="13"/>
        <v>0</v>
      </c>
      <c r="G127" s="323"/>
      <c r="H127" s="323"/>
      <c r="I127" s="323"/>
      <c r="J127" s="347"/>
      <c r="K127" s="363"/>
      <c r="L127" s="370"/>
      <c r="M127" s="371">
        <f t="shared" si="12"/>
        <v>0</v>
      </c>
      <c r="N127" s="350"/>
      <c r="O127" s="325"/>
      <c r="P127" s="375">
        <f t="shared" si="11"/>
        <v>0</v>
      </c>
    </row>
    <row r="128" spans="1:16" ht="13.5" thickBot="1">
      <c r="A128" s="491"/>
      <c r="B128" s="492" t="s">
        <v>218</v>
      </c>
      <c r="C128" s="413"/>
      <c r="D128" s="413"/>
      <c r="E128" s="493"/>
      <c r="F128" s="413">
        <f t="shared" si="13"/>
        <v>0</v>
      </c>
      <c r="G128" s="413"/>
      <c r="H128" s="413"/>
      <c r="I128" s="413"/>
      <c r="J128" s="414"/>
      <c r="K128" s="415"/>
      <c r="L128" s="454"/>
      <c r="M128" s="417">
        <f t="shared" si="12"/>
        <v>0</v>
      </c>
      <c r="N128" s="418"/>
      <c r="O128" s="448"/>
      <c r="P128" s="420">
        <f t="shared" si="11"/>
        <v>0</v>
      </c>
    </row>
    <row r="129" spans="1:16" ht="20.25" customHeight="1" thickBot="1">
      <c r="A129" s="72">
        <v>341</v>
      </c>
      <c r="B129" s="424" t="s">
        <v>175</v>
      </c>
      <c r="C129" s="403">
        <f>C130</f>
        <v>0</v>
      </c>
      <c r="D129" s="403">
        <f aca="true" t="shared" si="18" ref="D129:O129">D130</f>
        <v>18750</v>
      </c>
      <c r="E129" s="404">
        <f t="shared" si="18"/>
        <v>0</v>
      </c>
      <c r="F129" s="153">
        <f t="shared" si="13"/>
        <v>-18750</v>
      </c>
      <c r="G129" s="523">
        <f t="shared" si="18"/>
        <v>0</v>
      </c>
      <c r="H129" s="403">
        <f t="shared" si="18"/>
        <v>0</v>
      </c>
      <c r="I129" s="403">
        <f t="shared" si="18"/>
        <v>0</v>
      </c>
      <c r="J129" s="404">
        <f t="shared" si="18"/>
        <v>0</v>
      </c>
      <c r="K129" s="405">
        <f t="shared" si="18"/>
        <v>0</v>
      </c>
      <c r="L129" s="426">
        <f t="shared" si="18"/>
        <v>0</v>
      </c>
      <c r="M129" s="407">
        <f t="shared" si="12"/>
        <v>0</v>
      </c>
      <c r="N129" s="408">
        <f t="shared" si="18"/>
        <v>0</v>
      </c>
      <c r="O129" s="427">
        <f t="shared" si="18"/>
        <v>5000</v>
      </c>
      <c r="P129" s="410">
        <f t="shared" si="11"/>
        <v>5000</v>
      </c>
    </row>
    <row r="130" spans="1:16" ht="12.75" customHeight="1" thickBot="1">
      <c r="A130" s="428">
        <v>341</v>
      </c>
      <c r="B130" s="429" t="s">
        <v>176</v>
      </c>
      <c r="C130" s="432"/>
      <c r="D130" s="512">
        <v>18750</v>
      </c>
      <c r="E130" s="479"/>
      <c r="F130" s="524">
        <f t="shared" si="13"/>
        <v>-18750</v>
      </c>
      <c r="G130" s="522"/>
      <c r="H130" s="432"/>
      <c r="I130" s="432"/>
      <c r="J130" s="479"/>
      <c r="K130" s="480"/>
      <c r="L130" s="494"/>
      <c r="M130" s="436">
        <f t="shared" si="12"/>
        <v>0</v>
      </c>
      <c r="N130" s="482"/>
      <c r="O130" s="483">
        <v>5000</v>
      </c>
      <c r="P130" s="439">
        <f t="shared" si="11"/>
        <v>5000</v>
      </c>
    </row>
    <row r="131" spans="1:16" ht="22.5" customHeight="1">
      <c r="A131" s="495">
        <v>342</v>
      </c>
      <c r="B131" s="496" t="s">
        <v>177</v>
      </c>
      <c r="C131" s="457"/>
      <c r="D131" s="457"/>
      <c r="E131" s="457"/>
      <c r="F131" s="392">
        <f t="shared" si="13"/>
        <v>0</v>
      </c>
      <c r="G131" s="457"/>
      <c r="H131" s="457"/>
      <c r="I131" s="457"/>
      <c r="J131" s="458"/>
      <c r="K131" s="459"/>
      <c r="L131" s="497"/>
      <c r="M131" s="460">
        <f t="shared" si="12"/>
        <v>0</v>
      </c>
      <c r="N131" s="461"/>
      <c r="O131" s="462"/>
      <c r="P131" s="463">
        <f t="shared" si="11"/>
        <v>0</v>
      </c>
    </row>
    <row r="132" spans="1:16" ht="29.25" customHeight="1" thickBot="1">
      <c r="A132" s="498">
        <v>344</v>
      </c>
      <c r="B132" s="345" t="s">
        <v>178</v>
      </c>
      <c r="C132" s="346"/>
      <c r="D132" s="346"/>
      <c r="E132" s="346"/>
      <c r="F132" s="413">
        <f t="shared" si="13"/>
        <v>0</v>
      </c>
      <c r="G132" s="346"/>
      <c r="H132" s="346"/>
      <c r="I132" s="346"/>
      <c r="J132" s="348"/>
      <c r="K132" s="372"/>
      <c r="L132" s="499"/>
      <c r="M132" s="373">
        <f t="shared" si="12"/>
        <v>0</v>
      </c>
      <c r="N132" s="351"/>
      <c r="O132" s="500">
        <v>45000</v>
      </c>
      <c r="P132" s="379">
        <f t="shared" si="11"/>
        <v>45000</v>
      </c>
    </row>
    <row r="133" spans="1:16" ht="29.25" customHeight="1" thickBot="1">
      <c r="A133" s="501">
        <v>345</v>
      </c>
      <c r="B133" s="502" t="s">
        <v>179</v>
      </c>
      <c r="C133" s="432"/>
      <c r="D133" s="432"/>
      <c r="E133" s="433"/>
      <c r="F133" s="153">
        <f t="shared" si="13"/>
        <v>0</v>
      </c>
      <c r="G133" s="522"/>
      <c r="H133" s="432"/>
      <c r="I133" s="432"/>
      <c r="J133" s="479"/>
      <c r="K133" s="480"/>
      <c r="L133" s="503"/>
      <c r="M133" s="436">
        <f t="shared" si="12"/>
        <v>0</v>
      </c>
      <c r="N133" s="482"/>
      <c r="O133" s="483">
        <v>10000</v>
      </c>
      <c r="P133" s="439">
        <f t="shared" si="11"/>
        <v>10000</v>
      </c>
    </row>
    <row r="134" spans="1:16" ht="30.75" customHeight="1" thickBot="1">
      <c r="A134" s="72">
        <v>346</v>
      </c>
      <c r="B134" s="504" t="s">
        <v>180</v>
      </c>
      <c r="C134" s="403">
        <f>C135+C136+C137+C138+C139+C140+C141+C145+C146+C147</f>
        <v>0</v>
      </c>
      <c r="D134" s="403">
        <f aca="true" t="shared" si="19" ref="D134:N134">D135+D136+D137+D138+D139+D140+D141+D142+D143+D144+D145+D146+D147</f>
        <v>0</v>
      </c>
      <c r="E134" s="404">
        <f t="shared" si="19"/>
        <v>13500</v>
      </c>
      <c r="F134" s="524">
        <f t="shared" si="13"/>
        <v>13500</v>
      </c>
      <c r="G134" s="523">
        <f t="shared" si="19"/>
        <v>0</v>
      </c>
      <c r="H134" s="403">
        <f t="shared" si="19"/>
        <v>0</v>
      </c>
      <c r="I134" s="403">
        <f t="shared" si="19"/>
        <v>0</v>
      </c>
      <c r="J134" s="404">
        <f t="shared" si="19"/>
        <v>0</v>
      </c>
      <c r="K134" s="405">
        <f t="shared" si="19"/>
        <v>0</v>
      </c>
      <c r="L134" s="426">
        <f t="shared" si="19"/>
        <v>40000</v>
      </c>
      <c r="M134" s="407">
        <f t="shared" si="12"/>
        <v>40000</v>
      </c>
      <c r="N134" s="408">
        <f t="shared" si="19"/>
        <v>0</v>
      </c>
      <c r="O134" s="427">
        <f>O135+O136+O137+O138+O139+O140+O141+O142+O143+O144+O145+O146+O147</f>
        <v>90000</v>
      </c>
      <c r="P134" s="410">
        <f t="shared" si="11"/>
        <v>90000</v>
      </c>
    </row>
    <row r="135" spans="1:16" ht="12.75" customHeight="1">
      <c r="A135" s="421"/>
      <c r="B135" s="422"/>
      <c r="C135" s="392"/>
      <c r="D135" s="392"/>
      <c r="E135" s="392"/>
      <c r="F135" s="392">
        <f t="shared" si="13"/>
        <v>0</v>
      </c>
      <c r="G135" s="392"/>
      <c r="H135" s="392"/>
      <c r="I135" s="392"/>
      <c r="J135" s="393"/>
      <c r="K135" s="394"/>
      <c r="L135" s="443"/>
      <c r="M135" s="396">
        <f t="shared" si="12"/>
        <v>0</v>
      </c>
      <c r="N135" s="397"/>
      <c r="O135" s="451"/>
      <c r="P135" s="399">
        <f t="shared" si="11"/>
        <v>0</v>
      </c>
    </row>
    <row r="136" spans="1:16" ht="13.5" customHeight="1">
      <c r="A136" s="342">
        <v>346</v>
      </c>
      <c r="B136" s="324" t="s">
        <v>68</v>
      </c>
      <c r="C136" s="323"/>
      <c r="D136" s="323"/>
      <c r="E136" s="323"/>
      <c r="F136" s="323">
        <f t="shared" si="13"/>
        <v>0</v>
      </c>
      <c r="G136" s="323"/>
      <c r="H136" s="323"/>
      <c r="I136" s="323"/>
      <c r="J136" s="347"/>
      <c r="K136" s="363"/>
      <c r="L136" s="364"/>
      <c r="M136" s="371">
        <f t="shared" si="12"/>
        <v>0</v>
      </c>
      <c r="N136" s="350"/>
      <c r="O136" s="325"/>
      <c r="P136" s="375">
        <f t="shared" si="11"/>
        <v>0</v>
      </c>
    </row>
    <row r="137" spans="1:16" ht="12.75" customHeight="1">
      <c r="A137" s="342">
        <v>346</v>
      </c>
      <c r="B137" s="324" t="s">
        <v>181</v>
      </c>
      <c r="C137" s="323"/>
      <c r="D137" s="323"/>
      <c r="E137" s="323"/>
      <c r="F137" s="323">
        <f t="shared" si="13"/>
        <v>0</v>
      </c>
      <c r="G137" s="323"/>
      <c r="H137" s="323"/>
      <c r="I137" s="323"/>
      <c r="J137" s="347"/>
      <c r="K137" s="363"/>
      <c r="L137" s="364"/>
      <c r="M137" s="371">
        <f t="shared" si="12"/>
        <v>0</v>
      </c>
      <c r="N137" s="350"/>
      <c r="O137" s="376">
        <v>20000</v>
      </c>
      <c r="P137" s="375">
        <f t="shared" si="11"/>
        <v>20000</v>
      </c>
    </row>
    <row r="138" spans="1:16" ht="12.75" customHeight="1">
      <c r="A138" s="342">
        <v>346</v>
      </c>
      <c r="B138" s="324" t="s">
        <v>64</v>
      </c>
      <c r="C138" s="323"/>
      <c r="D138" s="323"/>
      <c r="E138" s="323"/>
      <c r="F138" s="323">
        <f t="shared" si="13"/>
        <v>0</v>
      </c>
      <c r="G138" s="323"/>
      <c r="H138" s="323"/>
      <c r="I138" s="323"/>
      <c r="J138" s="347"/>
      <c r="K138" s="363"/>
      <c r="L138" s="370"/>
      <c r="M138" s="371">
        <f t="shared" si="12"/>
        <v>0</v>
      </c>
      <c r="N138" s="350"/>
      <c r="O138" s="325">
        <v>10000</v>
      </c>
      <c r="P138" s="375">
        <f t="shared" si="11"/>
        <v>10000</v>
      </c>
    </row>
    <row r="139" spans="1:16" ht="12.75" customHeight="1">
      <c r="A139" s="342">
        <v>346</v>
      </c>
      <c r="B139" s="324" t="s">
        <v>214</v>
      </c>
      <c r="C139" s="323"/>
      <c r="D139" s="323"/>
      <c r="E139" s="323"/>
      <c r="F139" s="323">
        <f t="shared" si="13"/>
        <v>0</v>
      </c>
      <c r="G139" s="323"/>
      <c r="H139" s="323"/>
      <c r="I139" s="323"/>
      <c r="J139" s="347"/>
      <c r="K139" s="363"/>
      <c r="L139" s="370"/>
      <c r="M139" s="371">
        <f t="shared" si="12"/>
        <v>0</v>
      </c>
      <c r="N139" s="350"/>
      <c r="O139" s="325"/>
      <c r="P139" s="375">
        <f t="shared" si="11"/>
        <v>0</v>
      </c>
    </row>
    <row r="140" spans="1:16" ht="12.75" customHeight="1">
      <c r="A140" s="342">
        <v>346</v>
      </c>
      <c r="B140" s="324" t="s">
        <v>109</v>
      </c>
      <c r="C140" s="323"/>
      <c r="D140" s="323"/>
      <c r="E140" s="323"/>
      <c r="F140" s="323">
        <f t="shared" si="13"/>
        <v>0</v>
      </c>
      <c r="G140" s="323"/>
      <c r="H140" s="323"/>
      <c r="I140" s="323"/>
      <c r="J140" s="347"/>
      <c r="K140" s="363"/>
      <c r="L140" s="370"/>
      <c r="M140" s="371">
        <f t="shared" si="12"/>
        <v>0</v>
      </c>
      <c r="N140" s="350"/>
      <c r="O140" s="325"/>
      <c r="P140" s="375">
        <f t="shared" si="11"/>
        <v>0</v>
      </c>
    </row>
    <row r="141" spans="1:16" ht="12.75" customHeight="1">
      <c r="A141" s="342">
        <v>346</v>
      </c>
      <c r="B141" s="329" t="s">
        <v>65</v>
      </c>
      <c r="C141" s="323"/>
      <c r="D141" s="323"/>
      <c r="E141" s="323"/>
      <c r="F141" s="323">
        <f t="shared" si="13"/>
        <v>0</v>
      </c>
      <c r="G141" s="323"/>
      <c r="H141" s="323"/>
      <c r="I141" s="323"/>
      <c r="J141" s="347"/>
      <c r="K141" s="363"/>
      <c r="L141" s="370"/>
      <c r="M141" s="371">
        <f t="shared" si="12"/>
        <v>0</v>
      </c>
      <c r="N141" s="350"/>
      <c r="O141" s="376">
        <v>20000</v>
      </c>
      <c r="P141" s="375">
        <f t="shared" si="11"/>
        <v>20000</v>
      </c>
    </row>
    <row r="142" spans="1:16" ht="12" customHeight="1">
      <c r="A142" s="342">
        <v>346</v>
      </c>
      <c r="B142" s="329" t="s">
        <v>182</v>
      </c>
      <c r="C142" s="323"/>
      <c r="D142" s="323"/>
      <c r="E142" s="323"/>
      <c r="F142" s="323">
        <f t="shared" si="13"/>
        <v>0</v>
      </c>
      <c r="G142" s="323"/>
      <c r="H142" s="323"/>
      <c r="I142" s="323"/>
      <c r="J142" s="347"/>
      <c r="K142" s="363"/>
      <c r="L142" s="364"/>
      <c r="M142" s="371">
        <f t="shared" si="12"/>
        <v>0</v>
      </c>
      <c r="N142" s="350"/>
      <c r="O142" s="325"/>
      <c r="P142" s="375">
        <f t="shared" si="11"/>
        <v>0</v>
      </c>
    </row>
    <row r="143" spans="1:16" ht="12" customHeight="1">
      <c r="A143" s="342">
        <v>346</v>
      </c>
      <c r="B143" s="329" t="s">
        <v>215</v>
      </c>
      <c r="C143" s="323"/>
      <c r="D143" s="323"/>
      <c r="E143" s="323"/>
      <c r="F143" s="323">
        <f t="shared" si="13"/>
        <v>0</v>
      </c>
      <c r="G143" s="323"/>
      <c r="H143" s="323"/>
      <c r="I143" s="323"/>
      <c r="J143" s="347"/>
      <c r="K143" s="363"/>
      <c r="L143" s="370">
        <v>40000</v>
      </c>
      <c r="M143" s="371">
        <f t="shared" si="12"/>
        <v>40000</v>
      </c>
      <c r="N143" s="350"/>
      <c r="O143" s="325"/>
      <c r="P143" s="375">
        <f t="shared" si="11"/>
        <v>0</v>
      </c>
    </row>
    <row r="144" spans="1:16" ht="12" customHeight="1">
      <c r="A144" s="342">
        <v>346</v>
      </c>
      <c r="B144" s="329" t="s">
        <v>184</v>
      </c>
      <c r="C144" s="323"/>
      <c r="D144" s="323"/>
      <c r="E144" s="323">
        <v>13500</v>
      </c>
      <c r="F144" s="323">
        <f t="shared" si="13"/>
        <v>13500</v>
      </c>
      <c r="G144" s="323"/>
      <c r="H144" s="323"/>
      <c r="I144" s="323"/>
      <c r="J144" s="347"/>
      <c r="K144" s="363"/>
      <c r="L144" s="370"/>
      <c r="M144" s="371">
        <f t="shared" si="12"/>
        <v>0</v>
      </c>
      <c r="N144" s="350"/>
      <c r="O144" s="325"/>
      <c r="P144" s="375">
        <f aca="true" t="shared" si="20" ref="P144:P152">O144-N144</f>
        <v>0</v>
      </c>
    </row>
    <row r="145" spans="1:16" ht="12.75" customHeight="1">
      <c r="A145" s="342">
        <v>346</v>
      </c>
      <c r="B145" s="333" t="s">
        <v>185</v>
      </c>
      <c r="C145" s="323"/>
      <c r="D145" s="323"/>
      <c r="E145" s="323"/>
      <c r="F145" s="323">
        <f t="shared" si="13"/>
        <v>0</v>
      </c>
      <c r="G145" s="323"/>
      <c r="H145" s="323"/>
      <c r="I145" s="323"/>
      <c r="J145" s="347"/>
      <c r="K145" s="363"/>
      <c r="L145" s="364"/>
      <c r="M145" s="371">
        <f t="shared" si="12"/>
        <v>0</v>
      </c>
      <c r="N145" s="350"/>
      <c r="O145" s="325"/>
      <c r="P145" s="375">
        <f t="shared" si="20"/>
        <v>0</v>
      </c>
    </row>
    <row r="146" spans="1:16" ht="12.75" customHeight="1">
      <c r="A146" s="342">
        <v>346</v>
      </c>
      <c r="B146" s="324" t="s">
        <v>22</v>
      </c>
      <c r="C146" s="323"/>
      <c r="D146" s="323"/>
      <c r="E146" s="323"/>
      <c r="F146" s="323">
        <f t="shared" si="13"/>
        <v>0</v>
      </c>
      <c r="G146" s="323"/>
      <c r="H146" s="323"/>
      <c r="I146" s="323"/>
      <c r="J146" s="347"/>
      <c r="K146" s="363"/>
      <c r="L146" s="370"/>
      <c r="M146" s="371">
        <f t="shared" si="12"/>
        <v>0</v>
      </c>
      <c r="N146" s="350"/>
      <c r="O146" s="376">
        <v>25000</v>
      </c>
      <c r="P146" s="375">
        <f t="shared" si="20"/>
        <v>25000</v>
      </c>
    </row>
    <row r="147" spans="1:16" ht="12.75" customHeight="1">
      <c r="A147" s="342">
        <v>346</v>
      </c>
      <c r="B147" s="324" t="s">
        <v>76</v>
      </c>
      <c r="C147" s="323"/>
      <c r="D147" s="323"/>
      <c r="E147" s="323"/>
      <c r="F147" s="323">
        <f t="shared" si="13"/>
        <v>0</v>
      </c>
      <c r="G147" s="323"/>
      <c r="H147" s="323"/>
      <c r="I147" s="323"/>
      <c r="J147" s="347"/>
      <c r="K147" s="363"/>
      <c r="L147" s="370"/>
      <c r="M147" s="371">
        <f t="shared" si="12"/>
        <v>0</v>
      </c>
      <c r="N147" s="350"/>
      <c r="O147" s="376">
        <v>15000</v>
      </c>
      <c r="P147" s="375">
        <f t="shared" si="20"/>
        <v>15000</v>
      </c>
    </row>
    <row r="148" spans="1:16" ht="37.5" customHeight="1">
      <c r="A148" s="343">
        <v>349</v>
      </c>
      <c r="B148" s="338" t="s">
        <v>119</v>
      </c>
      <c r="C148" s="323">
        <f>C149+C151</f>
        <v>0</v>
      </c>
      <c r="D148" s="323">
        <f aca="true" t="shared" si="21" ref="D148:O148">D149+D151+D150</f>
        <v>0</v>
      </c>
      <c r="E148" s="323">
        <f t="shared" si="21"/>
        <v>0</v>
      </c>
      <c r="F148" s="323">
        <f t="shared" si="13"/>
        <v>0</v>
      </c>
      <c r="G148" s="323">
        <f t="shared" si="21"/>
        <v>0</v>
      </c>
      <c r="H148" s="323">
        <f t="shared" si="21"/>
        <v>0</v>
      </c>
      <c r="I148" s="323">
        <f t="shared" si="21"/>
        <v>0</v>
      </c>
      <c r="J148" s="347">
        <f t="shared" si="21"/>
        <v>0</v>
      </c>
      <c r="K148" s="363">
        <f t="shared" si="21"/>
        <v>0</v>
      </c>
      <c r="L148" s="364">
        <f t="shared" si="21"/>
        <v>75000</v>
      </c>
      <c r="M148" s="371">
        <f t="shared" si="21"/>
        <v>75000</v>
      </c>
      <c r="N148" s="350">
        <f t="shared" si="21"/>
        <v>0</v>
      </c>
      <c r="O148" s="325">
        <f t="shared" si="21"/>
        <v>10000</v>
      </c>
      <c r="P148" s="375">
        <f t="shared" si="20"/>
        <v>10000</v>
      </c>
    </row>
    <row r="149" spans="1:16" ht="24.75" customHeight="1">
      <c r="A149" s="343">
        <v>349</v>
      </c>
      <c r="B149" s="339" t="s">
        <v>219</v>
      </c>
      <c r="C149" s="323"/>
      <c r="D149" s="323"/>
      <c r="E149" s="323"/>
      <c r="F149" s="323">
        <f t="shared" si="13"/>
        <v>0</v>
      </c>
      <c r="G149" s="323"/>
      <c r="H149" s="323"/>
      <c r="I149" s="323"/>
      <c r="J149" s="347"/>
      <c r="K149" s="363"/>
      <c r="L149" s="364"/>
      <c r="M149" s="371">
        <f t="shared" si="12"/>
        <v>0</v>
      </c>
      <c r="N149" s="350"/>
      <c r="O149" s="325">
        <v>5000</v>
      </c>
      <c r="P149" s="375">
        <f t="shared" si="20"/>
        <v>5000</v>
      </c>
    </row>
    <row r="150" spans="1:16" ht="25.5" customHeight="1">
      <c r="A150" s="343">
        <v>349</v>
      </c>
      <c r="B150" s="339" t="s">
        <v>188</v>
      </c>
      <c r="C150" s="323"/>
      <c r="D150" s="323"/>
      <c r="E150" s="323"/>
      <c r="F150" s="323">
        <f t="shared" si="13"/>
        <v>0</v>
      </c>
      <c r="G150" s="323"/>
      <c r="H150" s="323"/>
      <c r="I150" s="323"/>
      <c r="J150" s="347"/>
      <c r="K150" s="363"/>
      <c r="L150" s="370"/>
      <c r="M150" s="371">
        <f t="shared" si="12"/>
        <v>0</v>
      </c>
      <c r="N150" s="350"/>
      <c r="O150" s="374">
        <v>5000</v>
      </c>
      <c r="P150" s="375">
        <f t="shared" si="20"/>
        <v>5000</v>
      </c>
    </row>
    <row r="151" spans="1:16" ht="22.5" customHeight="1" thickBot="1">
      <c r="A151" s="488">
        <v>349</v>
      </c>
      <c r="B151" s="505" t="s">
        <v>215</v>
      </c>
      <c r="C151" s="413"/>
      <c r="D151" s="413"/>
      <c r="E151" s="413"/>
      <c r="F151" s="323">
        <f t="shared" si="13"/>
        <v>0</v>
      </c>
      <c r="G151" s="413"/>
      <c r="H151" s="413"/>
      <c r="I151" s="413"/>
      <c r="J151" s="414"/>
      <c r="K151" s="415"/>
      <c r="L151" s="370">
        <v>75000</v>
      </c>
      <c r="M151" s="417">
        <f t="shared" si="12"/>
        <v>75000</v>
      </c>
      <c r="N151" s="418"/>
      <c r="O151" s="448"/>
      <c r="P151" s="420">
        <f t="shared" si="20"/>
        <v>0</v>
      </c>
    </row>
    <row r="152" spans="1:16" ht="26.25" customHeight="1" thickBot="1">
      <c r="A152" s="507"/>
      <c r="B152" s="487" t="s">
        <v>14</v>
      </c>
      <c r="C152" s="403">
        <f>C114+C108+C97+C59+C30+C23+C19+C14+C11+C9+C6+C95+C105+C129+C134+C132+C148</f>
        <v>38944.44</v>
      </c>
      <c r="D152" s="403">
        <f aca="true" t="shared" si="22" ref="D152:O152">D114+D108+D97+D59+D30+D23+D19+D14+D11+D9+D6+D95+D105+D129+D134+D132+D148+D29+D133+D131</f>
        <v>273865.44</v>
      </c>
      <c r="E152" s="403">
        <f t="shared" si="22"/>
        <v>11358029.438000001</v>
      </c>
      <c r="F152" s="403">
        <f>F114+F108+F97+F59+F30+F23+F19+F14+F11+F9+F6+F95+F105+F129+F134+F132+F148+F29+F133+F131</f>
        <v>11084163.998000002</v>
      </c>
      <c r="G152" s="403">
        <f t="shared" si="22"/>
        <v>0</v>
      </c>
      <c r="H152" s="403">
        <f t="shared" si="22"/>
        <v>0</v>
      </c>
      <c r="I152" s="403">
        <f t="shared" si="22"/>
        <v>0</v>
      </c>
      <c r="J152" s="404">
        <f t="shared" si="22"/>
        <v>0</v>
      </c>
      <c r="K152" s="405">
        <f t="shared" si="22"/>
        <v>0</v>
      </c>
      <c r="L152" s="426">
        <f t="shared" si="22"/>
        <v>54899356</v>
      </c>
      <c r="M152" s="407">
        <f t="shared" si="22"/>
        <v>54899356</v>
      </c>
      <c r="N152" s="408">
        <f t="shared" si="22"/>
        <v>0</v>
      </c>
      <c r="O152" s="427">
        <f t="shared" si="22"/>
        <v>1402800</v>
      </c>
      <c r="P152" s="410">
        <f t="shared" si="20"/>
        <v>1402800</v>
      </c>
    </row>
    <row r="153" spans="1:16" s="27" customFormat="1" ht="12.75">
      <c r="A153" s="24"/>
      <c r="B153" s="25"/>
      <c r="C153" s="26"/>
      <c r="D153" s="380"/>
      <c r="E153" s="381"/>
      <c r="F153" s="380"/>
      <c r="G153" s="380"/>
      <c r="H153" s="380"/>
      <c r="I153" s="380"/>
      <c r="J153" s="380"/>
      <c r="K153" s="380"/>
      <c r="L153" s="381"/>
      <c r="M153" s="380"/>
      <c r="N153" s="380"/>
      <c r="O153" s="381"/>
      <c r="P153" s="380"/>
    </row>
    <row r="154" ht="12.75">
      <c r="D154" s="382">
        <v>273865.44</v>
      </c>
    </row>
    <row r="155" spans="4:12" ht="12.75">
      <c r="D155" s="383">
        <f>D152-D154</f>
        <v>0</v>
      </c>
      <c r="F155" s="383"/>
      <c r="L155" s="384">
        <f>E152+L152+O152</f>
        <v>67660185.438</v>
      </c>
    </row>
    <row r="157" ht="12.75">
      <c r="F157" s="383"/>
    </row>
    <row r="158" ht="12.75">
      <c r="M158" s="383"/>
    </row>
  </sheetData>
  <sheetProtection/>
  <mergeCells count="17">
    <mergeCell ref="B1:B5"/>
    <mergeCell ref="C1:P1"/>
    <mergeCell ref="D2:J2"/>
    <mergeCell ref="D3:J3"/>
    <mergeCell ref="K3:M3"/>
    <mergeCell ref="N3:P3"/>
    <mergeCell ref="C4:C5"/>
    <mergeCell ref="E4:E5"/>
    <mergeCell ref="F4:F5"/>
    <mergeCell ref="G4:G5"/>
    <mergeCell ref="P4:P5"/>
    <mergeCell ref="H4:H5"/>
    <mergeCell ref="I4:I5"/>
    <mergeCell ref="J4:J5"/>
    <mergeCell ref="L4:L5"/>
    <mergeCell ref="M4:M5"/>
    <mergeCell ref="O4:O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ПОЛОМАРЧУК</dc:creator>
  <cp:keywords/>
  <dc:description/>
  <cp:lastModifiedBy>Юлия</cp:lastModifiedBy>
  <cp:lastPrinted>2021-02-03T03:43:53Z</cp:lastPrinted>
  <dcterms:created xsi:type="dcterms:W3CDTF">2005-04-18T04:03:37Z</dcterms:created>
  <dcterms:modified xsi:type="dcterms:W3CDTF">2023-05-10T01:12:32Z</dcterms:modified>
  <cp:category/>
  <cp:version/>
  <cp:contentType/>
  <cp:contentStatus/>
</cp:coreProperties>
</file>